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4년 발주계획\취합,공지\"/>
    </mc:Choice>
  </mc:AlternateContent>
  <bookViews>
    <workbookView xWindow="0" yWindow="0" windowWidth="22470" windowHeight="9420"/>
  </bookViews>
  <sheets>
    <sheet name="공사" sheetId="1" r:id="rId1"/>
    <sheet name="용역" sheetId="2" r:id="rId2"/>
  </sheets>
  <definedNames>
    <definedName name="_xlnm._FilterDatabase" localSheetId="0" hidden="1">공사!$A$6:$M$2212</definedName>
    <definedName name="_xlnm._FilterDatabase" localSheetId="1" hidden="1">용역!$A$6:$L$2003</definedName>
    <definedName name="공종" localSheetId="1">#REF!</definedName>
    <definedName name="공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84" i="1" l="1"/>
  <c r="L16" i="1" l="1"/>
  <c r="L33" i="1"/>
  <c r="L32" i="1"/>
  <c r="L31" i="1"/>
  <c r="L698" i="1"/>
  <c r="L1501" i="1"/>
  <c r="L58" i="1"/>
  <c r="L712" i="1"/>
  <c r="L72" i="1"/>
  <c r="L438" i="1"/>
  <c r="L439" i="1"/>
  <c r="L440" i="1"/>
  <c r="L1128" i="1"/>
  <c r="L1116" i="1"/>
  <c r="L1126" i="1"/>
  <c r="L164" i="1"/>
  <c r="L879" i="1"/>
  <c r="L1267" i="1"/>
  <c r="L613" i="1"/>
  <c r="L1279" i="1"/>
  <c r="L281" i="1"/>
  <c r="L277" i="1"/>
  <c r="L1012" i="1"/>
  <c r="L656" i="1"/>
  <c r="L1036" i="1"/>
  <c r="L1326" i="1"/>
  <c r="L1327" i="1"/>
  <c r="K1263" i="2"/>
  <c r="K1437" i="2"/>
  <c r="K888" i="2"/>
  <c r="K1404" i="2"/>
  <c r="K1405" i="2"/>
  <c r="K306" i="2"/>
  <c r="K1530" i="2" l="1"/>
  <c r="L987" i="1"/>
  <c r="K890" i="2" l="1"/>
  <c r="K1789" i="2" l="1"/>
  <c r="K1698" i="2"/>
  <c r="K1576" i="2"/>
  <c r="K655" i="2"/>
  <c r="K362" i="2"/>
  <c r="K361" i="2"/>
  <c r="L2212" i="1" l="1"/>
  <c r="L2171" i="1"/>
  <c r="L2170" i="1"/>
  <c r="L2130" i="1"/>
  <c r="L2127" i="1"/>
  <c r="L2128" i="1"/>
  <c r="L2129" i="1"/>
  <c r="L2126" i="1"/>
  <c r="L2125" i="1"/>
  <c r="L2048" i="1"/>
  <c r="L2051" i="1"/>
  <c r="L2052" i="1"/>
  <c r="L2049" i="1"/>
  <c r="L2050" i="1"/>
  <c r="L1935" i="1"/>
  <c r="L1934" i="1"/>
  <c r="L1936" i="1"/>
  <c r="L1937" i="1"/>
  <c r="L1933" i="1"/>
  <c r="L1932" i="1"/>
  <c r="L1828" i="1"/>
  <c r="L1827" i="1"/>
  <c r="L1829" i="1"/>
  <c r="L1826" i="1"/>
  <c r="L1674" i="1"/>
  <c r="L1675" i="1"/>
  <c r="L1685" i="1"/>
  <c r="L1683" i="1"/>
  <c r="L1682" i="1"/>
  <c r="L1680" i="1"/>
  <c r="L1681" i="1"/>
  <c r="L1679" i="1"/>
  <c r="L1677" i="1"/>
  <c r="L1678" i="1"/>
  <c r="L1676" i="1"/>
  <c r="L1490" i="1"/>
  <c r="L1489" i="1"/>
  <c r="L1488" i="1"/>
  <c r="L1487" i="1"/>
  <c r="L1335" i="1"/>
  <c r="L1334" i="1"/>
  <c r="L1333" i="1"/>
  <c r="L1332" i="1"/>
  <c r="L1329" i="1"/>
  <c r="L1330" i="1"/>
  <c r="L1328" i="1"/>
  <c r="L1331" i="1"/>
  <c r="L1325" i="1"/>
  <c r="L1323" i="1"/>
  <c r="L1324" i="1"/>
  <c r="L1056" i="1"/>
  <c r="L1059" i="1"/>
  <c r="L1058" i="1"/>
  <c r="L1057" i="1"/>
  <c r="L1072" i="1"/>
  <c r="L1073" i="1"/>
  <c r="L1065" i="1"/>
  <c r="L1066" i="1"/>
  <c r="L1067" i="1"/>
  <c r="L1064" i="1"/>
  <c r="L1063" i="1"/>
  <c r="L1061" i="1"/>
  <c r="L1060" i="1"/>
  <c r="L1062" i="1"/>
  <c r="L1054" i="1"/>
  <c r="L1055" i="1"/>
  <c r="L1069" i="1"/>
  <c r="L1071" i="1"/>
  <c r="L1070" i="1"/>
  <c r="L1068" i="1"/>
  <c r="L678" i="1"/>
  <c r="L676" i="1"/>
  <c r="L675" i="1"/>
  <c r="L674" i="1"/>
  <c r="L673" i="1"/>
  <c r="L671" i="1"/>
  <c r="L672" i="1"/>
  <c r="L670" i="1"/>
  <c r="L669" i="1"/>
  <c r="L677" i="1"/>
  <c r="L336" i="1"/>
  <c r="L335" i="1"/>
  <c r="L334" i="1"/>
  <c r="L357" i="1"/>
  <c r="L356" i="1"/>
  <c r="L353" i="1"/>
  <c r="L355" i="1"/>
  <c r="L350" i="1"/>
  <c r="L349" i="1"/>
  <c r="L354" i="1"/>
  <c r="L351" i="1"/>
  <c r="L352" i="1"/>
  <c r="L348" i="1"/>
  <c r="L347" i="1"/>
  <c r="L344" i="1"/>
  <c r="L345" i="1"/>
  <c r="L346" i="1"/>
  <c r="L342" i="1"/>
  <c r="L343" i="1"/>
  <c r="L341" i="1"/>
  <c r="L340" i="1"/>
  <c r="L338" i="1"/>
  <c r="L339" i="1"/>
  <c r="L337" i="1"/>
  <c r="L333" i="1"/>
  <c r="L332" i="1"/>
  <c r="K2002" i="2"/>
  <c r="K2003" i="2"/>
  <c r="K1935" i="2"/>
  <c r="K1934" i="2"/>
  <c r="K1933" i="2"/>
  <c r="K1932" i="2"/>
  <c r="K1893" i="2"/>
  <c r="K1892" i="2"/>
  <c r="K1839" i="2"/>
  <c r="K1787" i="2"/>
  <c r="K1788" i="2"/>
  <c r="K1785" i="2"/>
  <c r="K1782" i="2"/>
  <c r="K1784" i="2"/>
  <c r="K1783" i="2"/>
  <c r="K1786" i="2"/>
  <c r="K1697" i="2"/>
  <c r="K1696" i="2"/>
  <c r="K1693" i="2"/>
  <c r="K1695" i="2"/>
  <c r="K1694" i="2"/>
  <c r="K1575" i="2"/>
  <c r="K1574" i="2"/>
  <c r="K1572" i="2"/>
  <c r="K1573" i="2"/>
  <c r="K1570" i="2"/>
  <c r="K1569" i="2"/>
  <c r="K1571" i="2"/>
  <c r="K1434" i="2"/>
  <c r="K1433" i="2"/>
  <c r="K1432" i="2"/>
  <c r="K1252" i="2"/>
  <c r="K1251" i="2"/>
  <c r="K1003" i="2"/>
  <c r="K1002" i="2"/>
  <c r="K1000" i="2"/>
  <c r="K999" i="2"/>
  <c r="K998" i="2"/>
  <c r="K997" i="2"/>
  <c r="K996" i="2"/>
  <c r="K995" i="2"/>
  <c r="K994" i="2"/>
  <c r="K993" i="2"/>
  <c r="K992" i="2"/>
  <c r="K991" i="2"/>
  <c r="K990" i="2"/>
  <c r="K985" i="2"/>
  <c r="K984" i="2"/>
  <c r="K983" i="2"/>
  <c r="K987" i="2"/>
  <c r="K989" i="2"/>
  <c r="K988" i="2"/>
  <c r="K986" i="2"/>
  <c r="K981" i="2"/>
  <c r="K982" i="2"/>
  <c r="K1001" i="2"/>
  <c r="K654" i="2"/>
  <c r="K653" i="2"/>
  <c r="K649" i="2"/>
  <c r="K650" i="2"/>
  <c r="K648" i="2"/>
  <c r="K647" i="2"/>
  <c r="K646" i="2"/>
  <c r="K645" i="2"/>
  <c r="K643" i="2"/>
  <c r="K644" i="2"/>
  <c r="K642" i="2"/>
  <c r="K651" i="2"/>
  <c r="K652" i="2"/>
  <c r="K360" i="2"/>
  <c r="K357" i="2"/>
  <c r="K359" i="2"/>
  <c r="K358" i="2"/>
  <c r="K355" i="2"/>
  <c r="K356" i="2"/>
  <c r="K353" i="2"/>
  <c r="K354" i="2"/>
  <c r="K352" i="2"/>
  <c r="K350" i="2"/>
  <c r="K351" i="2"/>
  <c r="K349" i="2"/>
  <c r="K348" i="2"/>
  <c r="K347" i="2"/>
  <c r="K346" i="2"/>
  <c r="K345" i="2"/>
  <c r="K344" i="2"/>
  <c r="K343" i="2"/>
  <c r="K342" i="2"/>
  <c r="K339" i="2"/>
  <c r="K341" i="2"/>
  <c r="K340" i="2"/>
  <c r="L2097" i="1" l="1"/>
  <c r="L2096" i="1"/>
  <c r="L2098" i="1"/>
  <c r="L2099" i="1"/>
  <c r="L2002" i="1"/>
  <c r="L2006" i="1"/>
  <c r="L2005" i="1"/>
  <c r="L2003" i="1"/>
  <c r="L2004" i="1"/>
  <c r="L2007" i="1"/>
  <c r="L2008" i="1"/>
  <c r="L1892" i="1"/>
  <c r="L1893" i="1"/>
  <c r="L1904" i="1"/>
  <c r="L1903" i="1"/>
  <c r="L1901" i="1"/>
  <c r="L1900" i="1"/>
  <c r="L1894" i="1"/>
  <c r="L1899" i="1"/>
  <c r="L1898" i="1"/>
  <c r="L1897" i="1"/>
  <c r="L1902" i="1"/>
  <c r="L1895" i="1"/>
  <c r="L1896" i="1"/>
  <c r="L1891" i="1"/>
  <c r="L1890" i="1"/>
  <c r="L1787" i="1"/>
  <c r="L1786" i="1"/>
  <c r="L1615" i="1"/>
  <c r="L1614" i="1"/>
  <c r="L1612" i="1"/>
  <c r="L1613" i="1"/>
  <c r="L1616" i="1"/>
  <c r="L1611" i="1"/>
  <c r="L1610" i="1"/>
  <c r="L1607" i="1"/>
  <c r="L1609" i="1"/>
  <c r="L1608" i="1"/>
  <c r="L1436" i="1"/>
  <c r="L1434" i="1"/>
  <c r="L1433" i="1"/>
  <c r="L1435" i="1"/>
  <c r="L1444" i="1"/>
  <c r="L1443" i="1"/>
  <c r="L1442" i="1"/>
  <c r="L1438" i="1"/>
  <c r="J1437" i="1"/>
  <c r="I1437" i="1"/>
  <c r="L1440" i="1"/>
  <c r="L1439" i="1"/>
  <c r="L1441" i="1"/>
  <c r="L1266" i="1"/>
  <c r="L1265" i="1"/>
  <c r="L1264" i="1"/>
  <c r="L1260" i="1"/>
  <c r="L1261" i="1"/>
  <c r="L1262" i="1"/>
  <c r="L1263" i="1"/>
  <c r="L1255" i="1"/>
  <c r="L1254" i="1"/>
  <c r="L1257" i="1"/>
  <c r="L1256" i="1"/>
  <c r="L1253" i="1"/>
  <c r="L1252" i="1"/>
  <c r="L1251" i="1"/>
  <c r="L1250" i="1"/>
  <c r="L1259" i="1"/>
  <c r="L1258" i="1"/>
  <c r="L1249" i="1"/>
  <c r="L1248" i="1"/>
  <c r="L942" i="1"/>
  <c r="L936" i="1"/>
  <c r="L939" i="1"/>
  <c r="L940" i="1"/>
  <c r="L941" i="1"/>
  <c r="L937" i="1"/>
  <c r="L921" i="1"/>
  <c r="L922" i="1"/>
  <c r="L938" i="1"/>
  <c r="L935" i="1"/>
  <c r="L943" i="1"/>
  <c r="L933" i="1"/>
  <c r="L934" i="1"/>
  <c r="L931" i="1"/>
  <c r="L932" i="1"/>
  <c r="L930" i="1"/>
  <c r="L924" i="1"/>
  <c r="L923" i="1"/>
  <c r="L928" i="1"/>
  <c r="L927" i="1"/>
  <c r="L929" i="1"/>
  <c r="L926" i="1"/>
  <c r="L925" i="1"/>
  <c r="L591" i="1"/>
  <c r="L600" i="1"/>
  <c r="L599" i="1"/>
  <c r="L582" i="1"/>
  <c r="I583" i="1"/>
  <c r="L583" i="1" s="1"/>
  <c r="L597" i="1"/>
  <c r="L592" i="1"/>
  <c r="L593" i="1"/>
  <c r="L594" i="1"/>
  <c r="L598" i="1"/>
  <c r="L596" i="1"/>
  <c r="L595" i="1"/>
  <c r="L587" i="1"/>
  <c r="L586" i="1"/>
  <c r="L589" i="1"/>
  <c r="L590" i="1"/>
  <c r="L588" i="1"/>
  <c r="L585" i="1"/>
  <c r="L581" i="1"/>
  <c r="L584" i="1"/>
  <c r="L231" i="1"/>
  <c r="L236" i="1"/>
  <c r="L233" i="1"/>
  <c r="L235" i="1"/>
  <c r="L232" i="1"/>
  <c r="L234" i="1"/>
  <c r="L240" i="1"/>
  <c r="L239" i="1"/>
  <c r="L237" i="1"/>
  <c r="L238" i="1"/>
  <c r="L1437" i="1" l="1"/>
  <c r="K1994" i="2"/>
  <c r="K1996" i="2"/>
  <c r="K1995" i="2"/>
  <c r="K1998" i="2"/>
  <c r="K1997" i="2"/>
  <c r="K1992" i="2"/>
  <c r="K2001" i="2"/>
  <c r="K1990" i="2"/>
  <c r="K1999" i="2"/>
  <c r="K1993" i="2"/>
  <c r="K1991" i="2"/>
  <c r="K1989" i="2"/>
  <c r="K2000" i="2"/>
  <c r="K1928" i="2"/>
  <c r="K1930" i="2"/>
  <c r="K1927" i="2"/>
  <c r="K1931" i="2"/>
  <c r="K1929" i="2"/>
  <c r="K1890" i="2"/>
  <c r="K1889" i="2"/>
  <c r="K1887" i="2"/>
  <c r="K1888" i="2"/>
  <c r="K1884" i="2"/>
  <c r="K1883" i="2"/>
  <c r="K1885" i="2"/>
  <c r="K1891" i="2"/>
  <c r="K1886" i="2"/>
  <c r="K1882" i="2"/>
  <c r="H1836" i="2"/>
  <c r="K1836" i="2" s="1"/>
  <c r="H1835" i="2"/>
  <c r="K1835" i="2" s="1"/>
  <c r="H1837" i="2"/>
  <c r="K1837" i="2" s="1"/>
  <c r="K1833" i="2"/>
  <c r="K1831" i="2"/>
  <c r="K1838" i="2"/>
  <c r="K1832" i="2"/>
  <c r="K1834" i="2"/>
  <c r="K1775" i="2"/>
  <c r="H1779" i="2"/>
  <c r="K1779" i="2" s="1"/>
  <c r="H1778" i="2"/>
  <c r="K1778" i="2" s="1"/>
  <c r="K1780" i="2"/>
  <c r="K1776" i="2"/>
  <c r="K1777" i="2"/>
  <c r="K1781" i="2"/>
  <c r="K1773" i="2"/>
  <c r="K1774" i="2"/>
  <c r="K1772" i="2"/>
  <c r="K1678" i="2"/>
  <c r="K1680" i="2"/>
  <c r="K1673" i="2"/>
  <c r="K1676" i="2"/>
  <c r="K1671" i="2"/>
  <c r="K1674" i="2"/>
  <c r="K1675" i="2"/>
  <c r="K1661" i="2"/>
  <c r="K1668" i="2"/>
  <c r="K1664" i="2"/>
  <c r="K1662" i="2"/>
  <c r="H1685" i="2"/>
  <c r="K1685" i="2" s="1"/>
  <c r="K1670" i="2"/>
  <c r="K1660" i="2"/>
  <c r="K1677" i="2"/>
  <c r="K1658" i="2"/>
  <c r="K1666" i="2"/>
  <c r="K1659" i="2"/>
  <c r="K1679" i="2"/>
  <c r="K1663" i="2"/>
  <c r="K1667" i="2"/>
  <c r="K1665" i="2"/>
  <c r="K1669" i="2"/>
  <c r="K1692" i="2"/>
  <c r="K1681" i="2"/>
  <c r="K1683" i="2"/>
  <c r="K1686" i="2"/>
  <c r="K1688" i="2"/>
  <c r="K1690" i="2"/>
  <c r="H1684" i="2"/>
  <c r="K1684" i="2" s="1"/>
  <c r="H1682" i="2"/>
  <c r="K1682" i="2" s="1"/>
  <c r="K1691" i="2"/>
  <c r="K1672" i="2"/>
  <c r="H1687" i="2"/>
  <c r="K1687" i="2" s="1"/>
  <c r="H1689" i="2"/>
  <c r="K1689" i="2" s="1"/>
  <c r="K1566" i="2"/>
  <c r="K1565" i="2"/>
  <c r="K1553" i="2"/>
  <c r="K1568" i="2"/>
  <c r="K1547" i="2"/>
  <c r="K1555" i="2"/>
  <c r="K1554" i="2"/>
  <c r="K1551" i="2"/>
  <c r="K1558" i="2"/>
  <c r="K1546" i="2"/>
  <c r="K1556" i="2"/>
  <c r="K1567" i="2"/>
  <c r="K1552" i="2"/>
  <c r="K1559" i="2"/>
  <c r="K1550" i="2"/>
  <c r="K1563" i="2"/>
  <c r="K1548" i="2"/>
  <c r="K1549" i="2"/>
  <c r="K1564" i="2"/>
  <c r="K1557" i="2"/>
  <c r="K1561" i="2"/>
  <c r="K1560" i="2"/>
  <c r="K1562" i="2"/>
  <c r="K1427" i="2"/>
  <c r="K1429" i="2"/>
  <c r="K1426" i="2"/>
  <c r="K1425" i="2"/>
  <c r="K1428" i="2"/>
  <c r="K1423" i="2"/>
  <c r="H1424" i="2"/>
  <c r="K1424" i="2" s="1"/>
  <c r="K1431" i="2"/>
  <c r="K1430" i="2"/>
  <c r="K1236" i="2"/>
  <c r="K1238" i="2"/>
  <c r="K1235" i="2"/>
  <c r="K1243" i="2"/>
  <c r="K1248" i="2"/>
  <c r="K1233" i="2"/>
  <c r="K1239" i="2"/>
  <c r="K1250" i="2"/>
  <c r="K1242" i="2"/>
  <c r="K1240" i="2"/>
  <c r="K1241" i="2"/>
  <c r="H1246" i="2"/>
  <c r="K1246" i="2" s="1"/>
  <c r="K1247" i="2"/>
  <c r="K1245" i="2"/>
  <c r="K1244" i="2"/>
  <c r="K1232" i="2"/>
  <c r="K1234" i="2"/>
  <c r="K1249" i="2"/>
  <c r="K1237" i="2"/>
  <c r="K969" i="2"/>
  <c r="K974" i="2"/>
  <c r="K976" i="2"/>
  <c r="K971" i="2"/>
  <c r="K970" i="2"/>
  <c r="K967" i="2"/>
  <c r="K978" i="2"/>
  <c r="K977" i="2"/>
  <c r="K979" i="2"/>
  <c r="K980" i="2"/>
  <c r="K973" i="2"/>
  <c r="K966" i="2"/>
  <c r="K968" i="2"/>
  <c r="K975" i="2"/>
  <c r="K972" i="2"/>
  <c r="K965" i="2"/>
  <c r="K632" i="2"/>
  <c r="K629" i="2"/>
  <c r="K628" i="2"/>
  <c r="K634" i="2"/>
  <c r="K636" i="2"/>
  <c r="H637" i="2"/>
  <c r="K637" i="2" s="1"/>
  <c r="H641" i="2"/>
  <c r="K641" i="2" s="1"/>
  <c r="H638" i="2"/>
  <c r="K638" i="2" s="1"/>
  <c r="K630" i="2"/>
  <c r="K633" i="2"/>
  <c r="K639" i="2"/>
  <c r="K625" i="2"/>
  <c r="K635" i="2"/>
  <c r="K627" i="2"/>
  <c r="K631" i="2"/>
  <c r="K640" i="2"/>
  <c r="K626" i="2"/>
  <c r="K331" i="2"/>
  <c r="K330" i="2"/>
  <c r="K334" i="2"/>
  <c r="K313" i="2"/>
  <c r="K336" i="2"/>
  <c r="K312" i="2"/>
  <c r="K333" i="2"/>
  <c r="K335" i="2"/>
  <c r="K324" i="2"/>
  <c r="K326" i="2"/>
  <c r="K323" i="2"/>
  <c r="K329" i="2"/>
  <c r="K338" i="2"/>
  <c r="K325" i="2"/>
  <c r="K315" i="2"/>
  <c r="K317" i="2"/>
  <c r="K314" i="2"/>
  <c r="K319" i="2"/>
  <c r="K310" i="2"/>
  <c r="K337" i="2"/>
  <c r="K320" i="2"/>
  <c r="K328" i="2"/>
  <c r="K321" i="2"/>
  <c r="K322" i="2"/>
  <c r="K318" i="2"/>
  <c r="K316" i="2"/>
  <c r="K327" i="2"/>
  <c r="K311" i="2"/>
  <c r="K332" i="2"/>
  <c r="L2209" i="1"/>
  <c r="L2202" i="1"/>
  <c r="L2206" i="1"/>
  <c r="L2208" i="1"/>
  <c r="L2211" i="1"/>
  <c r="L2210" i="1"/>
  <c r="L2207" i="1"/>
  <c r="L2205" i="1"/>
  <c r="L2203" i="1"/>
  <c r="L2204" i="1"/>
  <c r="L2201" i="1"/>
  <c r="L2163" i="1"/>
  <c r="L2169" i="1"/>
  <c r="L2167" i="1"/>
  <c r="L2166" i="1"/>
  <c r="L2165" i="1"/>
  <c r="L2164" i="1"/>
  <c r="L2168" i="1"/>
  <c r="L2119" i="1"/>
  <c r="L2116" i="1"/>
  <c r="L2117" i="1"/>
  <c r="L2112" i="1"/>
  <c r="L2123" i="1"/>
  <c r="L2122" i="1"/>
  <c r="L2114" i="1"/>
  <c r="L2121" i="1"/>
  <c r="J2120" i="1"/>
  <c r="I2120" i="1"/>
  <c r="L2113" i="1"/>
  <c r="L2115" i="1"/>
  <c r="L2124" i="1"/>
  <c r="L2118" i="1"/>
  <c r="L2043" i="1"/>
  <c r="L2041" i="1"/>
  <c r="L2047" i="1"/>
  <c r="L2046" i="1"/>
  <c r="L2045" i="1"/>
  <c r="L2044" i="1"/>
  <c r="L2042" i="1"/>
  <c r="L1926" i="1"/>
  <c r="L1922" i="1"/>
  <c r="L1925" i="1"/>
  <c r="L1929" i="1"/>
  <c r="L1928" i="1"/>
  <c r="L1924" i="1"/>
  <c r="L1923" i="1"/>
  <c r="L1930" i="1"/>
  <c r="L1931" i="1"/>
  <c r="L1927" i="1"/>
  <c r="L1819" i="1"/>
  <c r="L1824" i="1"/>
  <c r="L1822" i="1"/>
  <c r="L1823" i="1"/>
  <c r="L1820" i="1"/>
  <c r="L1821" i="1"/>
  <c r="L1825" i="1"/>
  <c r="K1663" i="1"/>
  <c r="L1663" i="1" s="1"/>
  <c r="L1664" i="1"/>
  <c r="L1670" i="1"/>
  <c r="L1668" i="1"/>
  <c r="L1662" i="1"/>
  <c r="L1666" i="1"/>
  <c r="L1669" i="1"/>
  <c r="L1671" i="1"/>
  <c r="L1673" i="1"/>
  <c r="L1672" i="1"/>
  <c r="L1656" i="1"/>
  <c r="L1659" i="1"/>
  <c r="L1658" i="1"/>
  <c r="L1665" i="1"/>
  <c r="L1667" i="1"/>
  <c r="L1661" i="1"/>
  <c r="L1657" i="1"/>
  <c r="L1660" i="1"/>
  <c r="L1655" i="1"/>
  <c r="L1472" i="1"/>
  <c r="L1483" i="1"/>
  <c r="L1475" i="1"/>
  <c r="L1478" i="1"/>
  <c r="L1476" i="1"/>
  <c r="L1481" i="1"/>
  <c r="L1482" i="1"/>
  <c r="L1485" i="1"/>
  <c r="L1479" i="1"/>
  <c r="L1477" i="1"/>
  <c r="L1480" i="1"/>
  <c r="L1473" i="1"/>
  <c r="L1486" i="1"/>
  <c r="L1484" i="1"/>
  <c r="L1474" i="1"/>
  <c r="L1311" i="1"/>
  <c r="L1318" i="1"/>
  <c r="L1312" i="1"/>
  <c r="L1313" i="1"/>
  <c r="L1315" i="1"/>
  <c r="L1316" i="1"/>
  <c r="L1317" i="1"/>
  <c r="L1314" i="1"/>
  <c r="L1319" i="1"/>
  <c r="L1322" i="1"/>
  <c r="L1310" i="1"/>
  <c r="L1320" i="1"/>
  <c r="L1321" i="1"/>
  <c r="L1038" i="1"/>
  <c r="L1037" i="1"/>
  <c r="L1044" i="1"/>
  <c r="L1041" i="1"/>
  <c r="L1050" i="1"/>
  <c r="L1042" i="1"/>
  <c r="L1043" i="1"/>
  <c r="L1039" i="1"/>
  <c r="L1048" i="1"/>
  <c r="L1049" i="1"/>
  <c r="J1051" i="1"/>
  <c r="I1051" i="1"/>
  <c r="L1052" i="1"/>
  <c r="L1053" i="1"/>
  <c r="L1045" i="1"/>
  <c r="L1046" i="1"/>
  <c r="L1040" i="1"/>
  <c r="L1047" i="1"/>
  <c r="L661" i="1"/>
  <c r="L663" i="1"/>
  <c r="L668" i="1"/>
  <c r="L667" i="1"/>
  <c r="L666" i="1"/>
  <c r="L665" i="1"/>
  <c r="L660" i="1"/>
  <c r="L664" i="1"/>
  <c r="L662" i="1"/>
  <c r="L317" i="1"/>
  <c r="L326" i="1"/>
  <c r="L324" i="1"/>
  <c r="L321" i="1"/>
  <c r="L331" i="1"/>
  <c r="L325" i="1"/>
  <c r="L327" i="1"/>
  <c r="L320" i="1"/>
  <c r="L318" i="1"/>
  <c r="L330" i="1"/>
  <c r="L322" i="1"/>
  <c r="L329" i="1"/>
  <c r="L328" i="1"/>
  <c r="L316" i="1"/>
  <c r="L314" i="1"/>
  <c r="L323" i="1"/>
  <c r="L319" i="1"/>
  <c r="L315" i="1"/>
  <c r="L1051" i="1" l="1"/>
  <c r="L2120" i="1"/>
  <c r="L2199" i="1"/>
  <c r="L2200" i="1"/>
  <c r="L2111" i="1"/>
  <c r="L2040" i="1"/>
  <c r="L2039" i="1"/>
  <c r="L1818" i="1"/>
  <c r="L1816" i="1"/>
  <c r="L1817" i="1"/>
  <c r="L1815" i="1"/>
  <c r="L1654" i="1"/>
  <c r="L1471" i="1"/>
  <c r="L1469" i="1"/>
  <c r="L1470" i="1"/>
  <c r="L1304" i="1"/>
  <c r="L1309" i="1"/>
  <c r="L1307" i="1"/>
  <c r="L1306" i="1"/>
  <c r="L1308" i="1"/>
  <c r="L1305" i="1"/>
  <c r="L1035" i="1"/>
  <c r="L1033" i="1"/>
  <c r="L1034" i="1"/>
  <c r="L655" i="1"/>
  <c r="L658" i="1"/>
  <c r="L657" i="1"/>
  <c r="L654" i="1"/>
  <c r="L659" i="1"/>
  <c r="L650" i="1"/>
  <c r="L652" i="1"/>
  <c r="L651" i="1"/>
  <c r="L653" i="1"/>
  <c r="L313" i="1"/>
  <c r="L312" i="1"/>
  <c r="L311" i="1"/>
  <c r="K1829" i="2"/>
  <c r="K1830" i="2"/>
  <c r="K1770" i="2"/>
  <c r="K1771" i="2"/>
  <c r="K1655" i="2"/>
  <c r="K1656" i="2"/>
  <c r="K1657" i="2"/>
  <c r="K1422" i="2"/>
  <c r="K1421" i="2"/>
  <c r="K1419" i="2"/>
  <c r="K1420" i="2"/>
  <c r="K1231" i="2"/>
  <c r="K1230" i="2"/>
  <c r="K1229" i="2"/>
  <c r="K964" i="2"/>
  <c r="K963" i="2"/>
  <c r="K962" i="2"/>
  <c r="K959" i="2"/>
  <c r="K960" i="2"/>
  <c r="K961" i="2"/>
  <c r="K624" i="2"/>
  <c r="K623" i="2"/>
  <c r="K622" i="2"/>
  <c r="K621" i="2"/>
  <c r="K618" i="2"/>
  <c r="K619" i="2"/>
  <c r="K620" i="2"/>
  <c r="K617" i="2"/>
  <c r="K309" i="2"/>
  <c r="K308" i="2"/>
  <c r="K307" i="2"/>
  <c r="K1988" i="2" l="1"/>
  <c r="K1987" i="2"/>
  <c r="K1926" i="2"/>
  <c r="K1828" i="2"/>
  <c r="K1827" i="2"/>
  <c r="K1545" i="2"/>
  <c r="K1544" i="2"/>
  <c r="K1417" i="2"/>
  <c r="K1418" i="2"/>
  <c r="K1416" i="2"/>
  <c r="K1228" i="2"/>
  <c r="K1227" i="2"/>
  <c r="K1226" i="2"/>
  <c r="K1225" i="2"/>
  <c r="K1223" i="2"/>
  <c r="K1224" i="2"/>
  <c r="K1220" i="2"/>
  <c r="K1222" i="2"/>
  <c r="K949" i="2"/>
  <c r="K954" i="2"/>
  <c r="K953" i="2"/>
  <c r="K952" i="2"/>
  <c r="K950" i="2"/>
  <c r="K951" i="2"/>
  <c r="K946" i="2"/>
  <c r="K955" i="2"/>
  <c r="K957" i="2"/>
  <c r="K958" i="2"/>
  <c r="K956" i="2"/>
  <c r="K948" i="2"/>
  <c r="H614" i="2"/>
  <c r="K614" i="2" s="1"/>
  <c r="K616" i="2"/>
  <c r="K302" i="2"/>
  <c r="K299" i="2"/>
  <c r="K301" i="2"/>
  <c r="K300" i="2"/>
  <c r="K303" i="2"/>
  <c r="K304" i="2"/>
  <c r="K305" i="2"/>
  <c r="K292" i="2"/>
  <c r="K297" i="2"/>
  <c r="K296" i="2"/>
  <c r="K295" i="2"/>
  <c r="K298" i="2"/>
  <c r="K294" i="2"/>
  <c r="L2035" i="1"/>
  <c r="L2036" i="1"/>
  <c r="L2037" i="1"/>
  <c r="J2038" i="1"/>
  <c r="L2038" i="1" s="1"/>
  <c r="L1813" i="1"/>
  <c r="L1814" i="1"/>
  <c r="L1812" i="1"/>
  <c r="L1650" i="1"/>
  <c r="L1649" i="1"/>
  <c r="L1653" i="1"/>
  <c r="L1651" i="1"/>
  <c r="L1652" i="1"/>
  <c r="L1466" i="1"/>
  <c r="L1468" i="1"/>
  <c r="L1464" i="1"/>
  <c r="L1467" i="1"/>
  <c r="L1465" i="1"/>
  <c r="L1300" i="1"/>
  <c r="I1295" i="1"/>
  <c r="L1295" i="1" s="1"/>
  <c r="L1301" i="1"/>
  <c r="L1302" i="1"/>
  <c r="L1303" i="1"/>
  <c r="L1297" i="1"/>
  <c r="L1294" i="1"/>
  <c r="L1298" i="1"/>
  <c r="L1293" i="1"/>
  <c r="L1299" i="1"/>
  <c r="L1296" i="1"/>
  <c r="L1022" i="1"/>
  <c r="L1021" i="1"/>
  <c r="L1029" i="1"/>
  <c r="L1032" i="1"/>
  <c r="L1019" i="1"/>
  <c r="L1020" i="1"/>
  <c r="L1018" i="1"/>
  <c r="L1028" i="1"/>
  <c r="L1026" i="1"/>
  <c r="L1023" i="1"/>
  <c r="L1031" i="1"/>
  <c r="L1025" i="1"/>
  <c r="L1027" i="1"/>
  <c r="L1030" i="1"/>
  <c r="L1024" i="1"/>
  <c r="L644" i="1"/>
  <c r="L643" i="1"/>
  <c r="L646" i="1"/>
  <c r="L645" i="1"/>
  <c r="L649" i="1"/>
  <c r="J647" i="1"/>
  <c r="L647" i="1" s="1"/>
  <c r="L648" i="1"/>
  <c r="L301" i="1"/>
  <c r="L309" i="1"/>
  <c r="L308" i="1"/>
  <c r="L297" i="1"/>
  <c r="L299" i="1"/>
  <c r="L302" i="1"/>
  <c r="L304" i="1"/>
  <c r="L307" i="1"/>
  <c r="L300" i="1"/>
  <c r="L303" i="1"/>
  <c r="L298" i="1"/>
  <c r="L305" i="1"/>
  <c r="L306" i="1"/>
  <c r="L310" i="1"/>
  <c r="K1986" i="2" l="1"/>
  <c r="K1881" i="2"/>
  <c r="K1880" i="2"/>
  <c r="K1826" i="2"/>
  <c r="K1825" i="2"/>
  <c r="K1769" i="2"/>
  <c r="K1768" i="2"/>
  <c r="K1767" i="2"/>
  <c r="K1540" i="2"/>
  <c r="K1543" i="2"/>
  <c r="K1542" i="2"/>
  <c r="K1541" i="2"/>
  <c r="K1539" i="2"/>
  <c r="K1538" i="2"/>
  <c r="K1536" i="2"/>
  <c r="K1537" i="2"/>
  <c r="K1414" i="2"/>
  <c r="K1415" i="2"/>
  <c r="K1413" i="2"/>
  <c r="K1411" i="2"/>
  <c r="K1412" i="2"/>
  <c r="K1410" i="2"/>
  <c r="K1219" i="2"/>
  <c r="K1216" i="2"/>
  <c r="K1215" i="2"/>
  <c r="K1217" i="2"/>
  <c r="K1218" i="2"/>
  <c r="K1213" i="2"/>
  <c r="K1214" i="2"/>
  <c r="K1212" i="2"/>
  <c r="K1207" i="2"/>
  <c r="K1208" i="2"/>
  <c r="K1210" i="2"/>
  <c r="K1209" i="2"/>
  <c r="K1211" i="2"/>
  <c r="K1206" i="2"/>
  <c r="K941" i="2"/>
  <c r="K942" i="2"/>
  <c r="K943" i="2"/>
  <c r="K945" i="2"/>
  <c r="K944" i="2"/>
  <c r="K940" i="2"/>
  <c r="K937" i="2"/>
  <c r="K936" i="2"/>
  <c r="K934" i="2"/>
  <c r="K939" i="2"/>
  <c r="K935" i="2"/>
  <c r="K938" i="2"/>
  <c r="K933" i="2"/>
  <c r="K932" i="2"/>
  <c r="K607" i="2"/>
  <c r="K606" i="2"/>
  <c r="K608" i="2"/>
  <c r="K612" i="2"/>
  <c r="K611" i="2"/>
  <c r="K610" i="2"/>
  <c r="K609" i="2"/>
  <c r="K605" i="2"/>
  <c r="K604" i="2"/>
  <c r="K603" i="2"/>
  <c r="K602" i="2"/>
  <c r="K291" i="2"/>
  <c r="K283" i="2"/>
  <c r="K287" i="2"/>
  <c r="H286" i="2"/>
  <c r="K286" i="2" s="1"/>
  <c r="H285" i="2"/>
  <c r="K285" i="2" s="1"/>
  <c r="K284" i="2"/>
  <c r="K289" i="2"/>
  <c r="K290" i="2"/>
  <c r="K288" i="2"/>
  <c r="K281" i="2"/>
  <c r="K282" i="2"/>
  <c r="K280" i="2"/>
  <c r="K279" i="2"/>
  <c r="K278" i="2"/>
  <c r="L2110" i="1"/>
  <c r="L1921" i="1"/>
  <c r="L1811" i="1"/>
  <c r="L1648" i="1"/>
  <c r="L1292" i="1"/>
  <c r="L1017" i="1"/>
  <c r="L642" i="1"/>
  <c r="K1878" i="2" l="1"/>
  <c r="K1879" i="2"/>
  <c r="K1766" i="2"/>
  <c r="K1654" i="2"/>
  <c r="K1535" i="2"/>
  <c r="K1534" i="2"/>
  <c r="K1408" i="2"/>
  <c r="K931" i="2"/>
  <c r="K276" i="2"/>
  <c r="K277" i="2"/>
  <c r="K273" i="2"/>
  <c r="K271" i="2"/>
  <c r="K272" i="2"/>
  <c r="K274" i="2"/>
  <c r="K275" i="2"/>
  <c r="K1985" i="2" l="1"/>
  <c r="K1924" i="2"/>
  <c r="K1875" i="2"/>
  <c r="K1873" i="2"/>
  <c r="K1876" i="2"/>
  <c r="K1877" i="2"/>
  <c r="K1874" i="2"/>
  <c r="K1823" i="2"/>
  <c r="K1824" i="2"/>
  <c r="K1765" i="2"/>
  <c r="K1764" i="2"/>
  <c r="K1651" i="2"/>
  <c r="K1653" i="2"/>
  <c r="K1652" i="2"/>
  <c r="K1531" i="2"/>
  <c r="K1532" i="2"/>
  <c r="K1533" i="2"/>
  <c r="K1407" i="2"/>
  <c r="K1394" i="2"/>
  <c r="K1400" i="2"/>
  <c r="K1401" i="2"/>
  <c r="K1399" i="2"/>
  <c r="K1403" i="2"/>
  <c r="K1402" i="2"/>
  <c r="K1395" i="2"/>
  <c r="K1398" i="2"/>
  <c r="K1393" i="2"/>
  <c r="K1406" i="2"/>
  <c r="K1396" i="2"/>
  <c r="K1397" i="2"/>
  <c r="K1197" i="2"/>
  <c r="K1196" i="2"/>
  <c r="K1198" i="2"/>
  <c r="K1199" i="2"/>
  <c r="K1203" i="2"/>
  <c r="K1201" i="2"/>
  <c r="K1200" i="2"/>
  <c r="K1204" i="2"/>
  <c r="K1202" i="2"/>
  <c r="K891" i="2"/>
  <c r="K929" i="2"/>
  <c r="K930" i="2"/>
  <c r="K901" i="2"/>
  <c r="K900" i="2"/>
  <c r="K897" i="2"/>
  <c r="K898" i="2"/>
  <c r="K899" i="2"/>
  <c r="K906" i="2"/>
  <c r="K909" i="2"/>
  <c r="K910" i="2"/>
  <c r="K907" i="2"/>
  <c r="K905" i="2"/>
  <c r="K904" i="2"/>
  <c r="K908" i="2"/>
  <c r="K911" i="2"/>
  <c r="K912" i="2"/>
  <c r="K913" i="2"/>
  <c r="K926" i="2"/>
  <c r="K921" i="2"/>
  <c r="K925" i="2"/>
  <c r="K927" i="2"/>
  <c r="K923" i="2"/>
  <c r="K924" i="2"/>
  <c r="K922" i="2"/>
  <c r="K914" i="2"/>
  <c r="K915" i="2"/>
  <c r="K916" i="2"/>
  <c r="K917" i="2"/>
  <c r="K920" i="2"/>
  <c r="K919" i="2"/>
  <c r="K918" i="2"/>
  <c r="K902" i="2"/>
  <c r="K928" i="2"/>
  <c r="K896" i="2"/>
  <c r="K893" i="2"/>
  <c r="K895" i="2"/>
  <c r="K894" i="2"/>
  <c r="K892" i="2"/>
  <c r="K903" i="2"/>
  <c r="K600" i="2"/>
  <c r="K599" i="2"/>
  <c r="K596" i="2"/>
  <c r="K597" i="2"/>
  <c r="K594" i="2"/>
  <c r="K595" i="2"/>
  <c r="K598" i="2"/>
  <c r="K590" i="2"/>
  <c r="K591" i="2"/>
  <c r="K592" i="2"/>
  <c r="K593" i="2"/>
  <c r="K589" i="2"/>
  <c r="K601" i="2"/>
  <c r="K588" i="2"/>
  <c r="K267" i="2"/>
  <c r="K270" i="2"/>
  <c r="K264" i="2"/>
  <c r="K265" i="2"/>
  <c r="K266" i="2"/>
  <c r="K260" i="2"/>
  <c r="K261" i="2"/>
  <c r="K269" i="2"/>
  <c r="K263" i="2"/>
  <c r="K268" i="2"/>
  <c r="K259" i="2"/>
  <c r="K262" i="2"/>
  <c r="L2162" i="1"/>
  <c r="L2107" i="1"/>
  <c r="L2108" i="1"/>
  <c r="K2109" i="1"/>
  <c r="J2109" i="1"/>
  <c r="I2109" i="1"/>
  <c r="L2029" i="1"/>
  <c r="L2032" i="1"/>
  <c r="L2034" i="1"/>
  <c r="L2033" i="1"/>
  <c r="L2031" i="1"/>
  <c r="L2030" i="1"/>
  <c r="L2028" i="1"/>
  <c r="L2026" i="1"/>
  <c r="L2025" i="1"/>
  <c r="L2027" i="1"/>
  <c r="L1920" i="1"/>
  <c r="L1808" i="1"/>
  <c r="L1809" i="1"/>
  <c r="L1806" i="1"/>
  <c r="L1807" i="1"/>
  <c r="L1798" i="1"/>
  <c r="L1799" i="1"/>
  <c r="L1796" i="1"/>
  <c r="L1797" i="1"/>
  <c r="L1800" i="1"/>
  <c r="L1801" i="1"/>
  <c r="L1804" i="1"/>
  <c r="L1805" i="1"/>
  <c r="L1802" i="1"/>
  <c r="L1803" i="1"/>
  <c r="L1795" i="1"/>
  <c r="I1810" i="1"/>
  <c r="L1810" i="1" s="1"/>
  <c r="L1628" i="1"/>
  <c r="L1629" i="1"/>
  <c r="L1642" i="1"/>
  <c r="L1645" i="1"/>
  <c r="L1643" i="1"/>
  <c r="L1644" i="1"/>
  <c r="L1638" i="1"/>
  <c r="L1641" i="1"/>
  <c r="L1639" i="1"/>
  <c r="L1640" i="1"/>
  <c r="L1634" i="1"/>
  <c r="L1637" i="1"/>
  <c r="L1635" i="1"/>
  <c r="L1636" i="1"/>
  <c r="L1630" i="1"/>
  <c r="L1633" i="1"/>
  <c r="L1631" i="1"/>
  <c r="L1632" i="1"/>
  <c r="L1647" i="1"/>
  <c r="L1646" i="1"/>
  <c r="L1627" i="1"/>
  <c r="L1462" i="1"/>
  <c r="L1460" i="1"/>
  <c r="L1463" i="1"/>
  <c r="L1461" i="1"/>
  <c r="L1459" i="1"/>
  <c r="L1458" i="1"/>
  <c r="L1289" i="1"/>
  <c r="L1290" i="1"/>
  <c r="L1287" i="1"/>
  <c r="L1288" i="1"/>
  <c r="L1286" i="1"/>
  <c r="L1291" i="1"/>
  <c r="L1284" i="1"/>
  <c r="L1283" i="1"/>
  <c r="L1285" i="1"/>
  <c r="L992" i="1"/>
  <c r="L1014" i="1"/>
  <c r="L1007" i="1"/>
  <c r="L1004" i="1"/>
  <c r="L1005" i="1"/>
  <c r="L1006" i="1"/>
  <c r="L1009" i="1"/>
  <c r="L1008" i="1"/>
  <c r="L995" i="1"/>
  <c r="L991" i="1"/>
  <c r="L1015" i="1"/>
  <c r="L1013" i="1"/>
  <c r="L1010" i="1"/>
  <c r="L1011" i="1"/>
  <c r="L999" i="1"/>
  <c r="L1000" i="1"/>
  <c r="L1002" i="1"/>
  <c r="L996" i="1"/>
  <c r="L1001" i="1"/>
  <c r="L998" i="1"/>
  <c r="L997" i="1"/>
  <c r="L1003" i="1"/>
  <c r="L994" i="1"/>
  <c r="L993" i="1"/>
  <c r="L988" i="1"/>
  <c r="L989" i="1"/>
  <c r="L990" i="1"/>
  <c r="L1016" i="1"/>
  <c r="L640" i="1"/>
  <c r="L638" i="1"/>
  <c r="L639" i="1"/>
  <c r="L641" i="1"/>
  <c r="L637" i="1"/>
  <c r="L636" i="1"/>
  <c r="L632" i="1"/>
  <c r="L633" i="1"/>
  <c r="L635" i="1"/>
  <c r="L634" i="1"/>
  <c r="L631" i="1"/>
  <c r="L285" i="1"/>
  <c r="L282" i="1"/>
  <c r="L287" i="1"/>
  <c r="L290" i="1"/>
  <c r="L289" i="1"/>
  <c r="L288" i="1"/>
  <c r="L291" i="1"/>
  <c r="L293" i="1"/>
  <c r="L292" i="1"/>
  <c r="L294" i="1"/>
  <c r="L278" i="1"/>
  <c r="L276" i="1"/>
  <c r="L296" i="1"/>
  <c r="L286" i="1"/>
  <c r="L284" i="1"/>
  <c r="L283" i="1"/>
  <c r="L275" i="1"/>
  <c r="L279" i="1"/>
  <c r="L280" i="1"/>
  <c r="L295" i="1"/>
  <c r="L2109" i="1" l="1"/>
  <c r="K1923" i="2"/>
  <c r="K1922" i="2"/>
  <c r="K1921" i="2"/>
  <c r="K1920" i="2"/>
  <c r="K1872" i="2"/>
  <c r="K1195" i="2"/>
  <c r="K258" i="2"/>
  <c r="K257" i="2"/>
  <c r="K256" i="2"/>
  <c r="L1626" i="1"/>
  <c r="L630" i="1"/>
  <c r="K255" i="2" l="1"/>
  <c r="L628" i="1" l="1"/>
  <c r="L629" i="1"/>
  <c r="K587" i="2"/>
  <c r="K586" i="2"/>
  <c r="K1392" i="2" l="1"/>
  <c r="K1391" i="2"/>
  <c r="L2024" i="1"/>
  <c r="L1282" i="1"/>
  <c r="K889" i="2" l="1"/>
  <c r="L626" i="1" l="1"/>
  <c r="L627" i="1"/>
  <c r="L2198" i="1" l="1"/>
  <c r="L2196" i="1"/>
  <c r="L2197" i="1"/>
  <c r="L2160" i="1"/>
  <c r="L2161" i="1"/>
  <c r="L2159" i="1"/>
  <c r="L2158" i="1"/>
  <c r="L2104" i="1"/>
  <c r="L2105" i="1"/>
  <c r="L2106" i="1"/>
  <c r="L2102" i="1"/>
  <c r="L2103" i="1"/>
  <c r="L2014" i="1"/>
  <c r="L2015" i="1"/>
  <c r="L2020" i="1"/>
  <c r="L2022" i="1"/>
  <c r="L2023" i="1"/>
  <c r="L2016" i="1"/>
  <c r="L2017" i="1"/>
  <c r="L2019" i="1"/>
  <c r="L2018" i="1"/>
  <c r="L2021" i="1"/>
  <c r="L2013" i="1"/>
  <c r="L1917" i="1"/>
  <c r="L1916" i="1"/>
  <c r="L1915" i="1"/>
  <c r="L1919" i="1"/>
  <c r="L1918" i="1"/>
  <c r="L1914" i="1"/>
  <c r="L1912" i="1"/>
  <c r="L1913" i="1"/>
  <c r="L1791" i="1"/>
  <c r="L1790" i="1"/>
  <c r="L1794" i="1"/>
  <c r="L1793" i="1"/>
  <c r="L1792" i="1"/>
  <c r="L1789" i="1"/>
  <c r="L1621" i="1"/>
  <c r="L1625" i="1"/>
  <c r="L1623" i="1"/>
  <c r="L1624" i="1"/>
  <c r="L1620" i="1"/>
  <c r="L1622" i="1"/>
  <c r="L1455" i="1"/>
  <c r="L1453" i="1"/>
  <c r="L1452" i="1"/>
  <c r="L1457" i="1"/>
  <c r="L1456" i="1"/>
  <c r="L1454" i="1"/>
  <c r="L1451" i="1"/>
  <c r="L1280" i="1"/>
  <c r="L1272" i="1"/>
  <c r="L1273" i="1"/>
  <c r="L1274" i="1"/>
  <c r="L1276" i="1"/>
  <c r="L1275" i="1"/>
  <c r="L1277" i="1"/>
  <c r="L1281" i="1"/>
  <c r="L1278" i="1"/>
  <c r="L983" i="1"/>
  <c r="L976" i="1"/>
  <c r="L975" i="1"/>
  <c r="L964" i="1"/>
  <c r="L965" i="1"/>
  <c r="L970" i="1"/>
  <c r="L969" i="1"/>
  <c r="L962" i="1"/>
  <c r="L963" i="1"/>
  <c r="L961" i="1"/>
  <c r="L974" i="1"/>
  <c r="L966" i="1"/>
  <c r="L967" i="1"/>
  <c r="L968" i="1"/>
  <c r="L985" i="1"/>
  <c r="L986" i="1"/>
  <c r="L982" i="1"/>
  <c r="L972" i="1"/>
  <c r="L973" i="1"/>
  <c r="L978" i="1"/>
  <c r="L977" i="1"/>
  <c r="L957" i="1"/>
  <c r="L984" i="1"/>
  <c r="L971" i="1"/>
  <c r="L981" i="1"/>
  <c r="L979" i="1"/>
  <c r="L980" i="1"/>
  <c r="L958" i="1"/>
  <c r="L959" i="1"/>
  <c r="L960" i="1"/>
  <c r="L617" i="1"/>
  <c r="L616" i="1"/>
  <c r="L623" i="1"/>
  <c r="L622" i="1"/>
  <c r="L612" i="1"/>
  <c r="L615" i="1"/>
  <c r="L618" i="1"/>
  <c r="L619" i="1"/>
  <c r="L624" i="1"/>
  <c r="L625" i="1"/>
  <c r="L621" i="1"/>
  <c r="L614" i="1"/>
  <c r="L611" i="1"/>
  <c r="L610" i="1"/>
  <c r="L609" i="1"/>
  <c r="L620" i="1"/>
  <c r="L270" i="1"/>
  <c r="L269" i="1"/>
  <c r="L258" i="1"/>
  <c r="L259" i="1"/>
  <c r="L260" i="1"/>
  <c r="L263" i="1"/>
  <c r="L262" i="1"/>
  <c r="L257" i="1"/>
  <c r="L256" i="1"/>
  <c r="L261" i="1"/>
  <c r="L273" i="1"/>
  <c r="L267" i="1"/>
  <c r="L266" i="1"/>
  <c r="L265" i="1"/>
  <c r="L268" i="1"/>
  <c r="L274" i="1"/>
  <c r="L255" i="1"/>
  <c r="L271" i="1"/>
  <c r="L272" i="1"/>
  <c r="L264" i="1"/>
  <c r="L2100" i="1" l="1"/>
  <c r="L2101" i="1"/>
  <c r="L2012" i="1"/>
  <c r="L2011" i="1"/>
  <c r="L2010" i="1"/>
  <c r="L2009" i="1"/>
  <c r="L1910" i="1"/>
  <c r="L1911" i="1"/>
  <c r="L1907" i="1"/>
  <c r="L1906" i="1"/>
  <c r="L1905" i="1"/>
  <c r="L1908" i="1"/>
  <c r="L1909" i="1"/>
  <c r="L1788" i="1"/>
  <c r="L1618" i="1"/>
  <c r="L1619" i="1"/>
  <c r="L1617" i="1"/>
  <c r="L1450" i="1"/>
  <c r="L1449" i="1"/>
  <c r="L1445" i="1"/>
  <c r="L1448" i="1"/>
  <c r="L1446" i="1"/>
  <c r="L1447" i="1"/>
  <c r="L1271" i="1"/>
  <c r="L1270" i="1"/>
  <c r="L1269" i="1"/>
  <c r="L1268" i="1"/>
  <c r="L956" i="1"/>
  <c r="L949" i="1"/>
  <c r="L948" i="1"/>
  <c r="L947" i="1"/>
  <c r="L944" i="1"/>
  <c r="L945" i="1"/>
  <c r="L953" i="1"/>
  <c r="L954" i="1"/>
  <c r="L952" i="1"/>
  <c r="L955" i="1"/>
  <c r="L951" i="1"/>
  <c r="L950" i="1"/>
  <c r="L946" i="1"/>
  <c r="L608" i="1"/>
  <c r="L604" i="1"/>
  <c r="L605" i="1"/>
  <c r="L606" i="1"/>
  <c r="L603" i="1"/>
  <c r="L601" i="1"/>
  <c r="J607" i="1"/>
  <c r="L607" i="1" s="1"/>
  <c r="L602" i="1"/>
  <c r="L253" i="1"/>
  <c r="L252" i="1"/>
  <c r="L244" i="1"/>
  <c r="L242" i="1"/>
  <c r="L246" i="1"/>
  <c r="L241" i="1"/>
  <c r="K254" i="1"/>
  <c r="L254" i="1" s="1"/>
  <c r="L251" i="1"/>
  <c r="L245" i="1"/>
  <c r="L247" i="1"/>
  <c r="L249" i="1"/>
  <c r="L250" i="1"/>
  <c r="L248" i="1"/>
  <c r="L243" i="1"/>
  <c r="K1913" i="2"/>
  <c r="K1912" i="2"/>
  <c r="K1762" i="2"/>
  <c r="K1761" i="2"/>
  <c r="K1642" i="2"/>
  <c r="K1641" i="2"/>
  <c r="K1640" i="2"/>
  <c r="K1517" i="2"/>
  <c r="K1518" i="2"/>
  <c r="K1379" i="2"/>
  <c r="K1380" i="2"/>
  <c r="K1378" i="2"/>
  <c r="K1175" i="2"/>
  <c r="K1176" i="2"/>
  <c r="K866" i="2"/>
  <c r="K868" i="2"/>
  <c r="K867" i="2"/>
  <c r="K870" i="2"/>
  <c r="K865" i="2"/>
  <c r="K567" i="2"/>
  <c r="K569" i="2"/>
  <c r="K568" i="2"/>
  <c r="K566" i="2"/>
  <c r="K243" i="2"/>
  <c r="K242" i="2"/>
  <c r="K241" i="2"/>
  <c r="K240" i="2"/>
  <c r="K238" i="2"/>
  <c r="K239" i="2"/>
  <c r="K1870" i="2" l="1"/>
  <c r="K1815" i="2"/>
  <c r="K1760" i="2"/>
  <c r="K1758" i="2"/>
  <c r="K1759" i="2"/>
  <c r="K1757" i="2"/>
  <c r="K1756" i="2"/>
  <c r="K1754" i="2"/>
  <c r="K1755" i="2"/>
  <c r="K1639" i="2"/>
  <c r="K1638" i="2"/>
  <c r="K1514" i="2"/>
  <c r="K1515" i="2"/>
  <c r="K1508" i="2"/>
  <c r="K1509" i="2"/>
  <c r="K1512" i="2"/>
  <c r="K1510" i="2"/>
  <c r="K1511" i="2"/>
  <c r="K1513" i="2"/>
  <c r="K1372" i="2"/>
  <c r="K1370" i="2"/>
  <c r="K1373" i="2"/>
  <c r="K1371" i="2"/>
  <c r="K1374" i="2"/>
  <c r="K1377" i="2"/>
  <c r="K1375" i="2"/>
  <c r="K1376" i="2"/>
  <c r="K1172" i="2"/>
  <c r="K1173" i="2"/>
  <c r="K1174" i="2"/>
  <c r="K1152" i="2"/>
  <c r="K1151" i="2"/>
  <c r="K1160" i="2"/>
  <c r="K1162" i="2"/>
  <c r="K1163" i="2"/>
  <c r="K1161" i="2"/>
  <c r="K1171" i="2"/>
  <c r="K1170" i="2"/>
  <c r="K1168" i="2"/>
  <c r="K1169" i="2"/>
  <c r="K1167" i="2"/>
  <c r="K1164" i="2"/>
  <c r="K1166" i="2"/>
  <c r="K1165" i="2"/>
  <c r="K1157" i="2"/>
  <c r="K1159" i="2"/>
  <c r="K1158" i="2"/>
  <c r="K1156" i="2"/>
  <c r="K1153" i="2"/>
  <c r="K1155" i="2"/>
  <c r="K1154" i="2"/>
  <c r="K853" i="2"/>
  <c r="K855" i="2"/>
  <c r="K854" i="2"/>
  <c r="K858" i="2"/>
  <c r="K856" i="2"/>
  <c r="K857" i="2"/>
  <c r="K859" i="2"/>
  <c r="K861" i="2"/>
  <c r="K864" i="2"/>
  <c r="K862" i="2"/>
  <c r="K863" i="2"/>
  <c r="K860" i="2"/>
  <c r="K554" i="2"/>
  <c r="K565" i="2"/>
  <c r="K563" i="2"/>
  <c r="K564" i="2"/>
  <c r="K562" i="2"/>
  <c r="K561" i="2"/>
  <c r="K549" i="2"/>
  <c r="K555" i="2"/>
  <c r="K556" i="2"/>
  <c r="K557" i="2"/>
  <c r="K560" i="2"/>
  <c r="K559" i="2"/>
  <c r="K558" i="2"/>
  <c r="K551" i="2"/>
  <c r="K552" i="2"/>
  <c r="K550" i="2"/>
  <c r="K553" i="2"/>
  <c r="K232" i="2"/>
  <c r="K237" i="2"/>
  <c r="K236" i="2"/>
  <c r="K234" i="2"/>
  <c r="K235" i="2"/>
  <c r="K233" i="2"/>
  <c r="K1634" i="2" l="1"/>
  <c r="K1636" i="2"/>
  <c r="K1507" i="2"/>
  <c r="K1504" i="2"/>
  <c r="K1369" i="2"/>
  <c r="K1368" i="2"/>
  <c r="K1362" i="2"/>
  <c r="K1359" i="2"/>
  <c r="K1361" i="2"/>
  <c r="K1360" i="2"/>
  <c r="K1357" i="2"/>
  <c r="K1363" i="2"/>
  <c r="K1365" i="2"/>
  <c r="K1364" i="2"/>
  <c r="K1145" i="2"/>
  <c r="K1146" i="2"/>
  <c r="K1144" i="2"/>
  <c r="K844" i="2"/>
  <c r="K842" i="2"/>
  <c r="K851" i="2"/>
  <c r="K850" i="2"/>
  <c r="K848" i="2"/>
  <c r="K847" i="2"/>
  <c r="K840" i="2"/>
  <c r="K838" i="2"/>
  <c r="K539" i="2"/>
  <c r="K545" i="2"/>
  <c r="K541" i="2"/>
  <c r="K533" i="2"/>
  <c r="K221" i="2"/>
  <c r="K229" i="2"/>
  <c r="K222" i="2"/>
  <c r="K219" i="2"/>
  <c r="K208" i="2"/>
  <c r="K204" i="2"/>
  <c r="K205" i="2"/>
  <c r="K207" i="2"/>
  <c r="L2194" i="1" l="1"/>
  <c r="L2084" i="1"/>
  <c r="L2085" i="1"/>
  <c r="L2083" i="1"/>
  <c r="L2086" i="1"/>
  <c r="L2087" i="1"/>
  <c r="L1996" i="1"/>
  <c r="L1991" i="1"/>
  <c r="L1990" i="1"/>
  <c r="L1989" i="1"/>
  <c r="L1988" i="1"/>
  <c r="L1992" i="1"/>
  <c r="L1994" i="1"/>
  <c r="L1993" i="1"/>
  <c r="L1995" i="1"/>
  <c r="L1882" i="1"/>
  <c r="L1881" i="1"/>
  <c r="L1879" i="1"/>
  <c r="L1884" i="1"/>
  <c r="L1883" i="1"/>
  <c r="L1885" i="1"/>
  <c r="L1880" i="1"/>
  <c r="L1762" i="1"/>
  <c r="L1763" i="1"/>
  <c r="L1765" i="1"/>
  <c r="L1764" i="1"/>
  <c r="L1761" i="1"/>
  <c r="L1770" i="1"/>
  <c r="L1771" i="1"/>
  <c r="L1769" i="1"/>
  <c r="L1768" i="1"/>
  <c r="L1766" i="1"/>
  <c r="L1767" i="1"/>
  <c r="L1773" i="1"/>
  <c r="L1772" i="1"/>
  <c r="L1598" i="1"/>
  <c r="L1594" i="1"/>
  <c r="L1593" i="1"/>
  <c r="L1597" i="1"/>
  <c r="L1596" i="1"/>
  <c r="L1595" i="1"/>
  <c r="L1419" i="1"/>
  <c r="L1418" i="1"/>
  <c r="L1420" i="1"/>
  <c r="L1422" i="1"/>
  <c r="L1421" i="1"/>
  <c r="L1204" i="1"/>
  <c r="L1201" i="1"/>
  <c r="L1203" i="1"/>
  <c r="L1206" i="1"/>
  <c r="L1205" i="1"/>
  <c r="L1200" i="1"/>
  <c r="L1202" i="1"/>
  <c r="L1228" i="1"/>
  <c r="L1226" i="1"/>
  <c r="L1227" i="1"/>
  <c r="L1225" i="1"/>
  <c r="L1207" i="1"/>
  <c r="L1208" i="1"/>
  <c r="L1210" i="1"/>
  <c r="L1209" i="1"/>
  <c r="L1211" i="1"/>
  <c r="L1223" i="1"/>
  <c r="L1222" i="1"/>
  <c r="L1224" i="1"/>
  <c r="L1212" i="1"/>
  <c r="L1217" i="1"/>
  <c r="L1216" i="1"/>
  <c r="L1218" i="1"/>
  <c r="L1220" i="1"/>
  <c r="L1219" i="1"/>
  <c r="L1221" i="1"/>
  <c r="L1214" i="1"/>
  <c r="L1213" i="1"/>
  <c r="L1215" i="1"/>
  <c r="L875" i="1"/>
  <c r="L876" i="1"/>
  <c r="L897" i="1"/>
  <c r="L898" i="1"/>
  <c r="L888" i="1"/>
  <c r="L887" i="1"/>
  <c r="L872" i="1"/>
  <c r="L871" i="1"/>
  <c r="L877" i="1"/>
  <c r="L878" i="1"/>
  <c r="L881" i="1"/>
  <c r="L882" i="1"/>
  <c r="L883" i="1"/>
  <c r="L880" i="1"/>
  <c r="L901" i="1"/>
  <c r="L891" i="1"/>
  <c r="L890" i="1"/>
  <c r="L889" i="1"/>
  <c r="L892" i="1"/>
  <c r="L893" i="1"/>
  <c r="L895" i="1"/>
  <c r="L894" i="1"/>
  <c r="L886" i="1"/>
  <c r="L885" i="1"/>
  <c r="L896" i="1"/>
  <c r="L874" i="1"/>
  <c r="L873" i="1"/>
  <c r="L884" i="1"/>
  <c r="L900" i="1"/>
  <c r="L899" i="1"/>
  <c r="L519" i="1"/>
  <c r="L520" i="1"/>
  <c r="L527" i="1"/>
  <c r="L532" i="1"/>
  <c r="L531" i="1"/>
  <c r="L521" i="1"/>
  <c r="L522" i="1"/>
  <c r="L526" i="1"/>
  <c r="L523" i="1"/>
  <c r="L525" i="1"/>
  <c r="L524" i="1"/>
  <c r="L550" i="1"/>
  <c r="L534" i="1"/>
  <c r="L533" i="1"/>
  <c r="L541" i="1"/>
  <c r="L542" i="1"/>
  <c r="L540" i="1"/>
  <c r="L535" i="1"/>
  <c r="L536" i="1"/>
  <c r="L537" i="1"/>
  <c r="L543" i="1"/>
  <c r="L538" i="1"/>
  <c r="L544" i="1"/>
  <c r="L545" i="1"/>
  <c r="L539" i="1"/>
  <c r="L529" i="1"/>
  <c r="L530" i="1"/>
  <c r="L546" i="1"/>
  <c r="L518" i="1"/>
  <c r="L528" i="1"/>
  <c r="L548" i="1"/>
  <c r="L549" i="1"/>
  <c r="L547" i="1"/>
  <c r="L191" i="1"/>
  <c r="L192" i="1"/>
  <c r="L193" i="1"/>
  <c r="L195" i="1"/>
  <c r="L194" i="1"/>
  <c r="L206" i="1"/>
  <c r="L198" i="1"/>
  <c r="L197" i="1"/>
  <c r="L196" i="1"/>
  <c r="L199" i="1"/>
  <c r="L200" i="1"/>
  <c r="L190" i="1"/>
  <c r="L205" i="1"/>
  <c r="L204" i="1"/>
  <c r="L203" i="1"/>
  <c r="L202" i="1"/>
  <c r="L201" i="1"/>
  <c r="K1975" i="2"/>
  <c r="K1973" i="2"/>
  <c r="K1972" i="2"/>
  <c r="K1974" i="2"/>
  <c r="K1865" i="2"/>
  <c r="K1864" i="2"/>
  <c r="K1866" i="2"/>
  <c r="K1810" i="2"/>
  <c r="K1811" i="2"/>
  <c r="K1812" i="2"/>
  <c r="K1814" i="2"/>
  <c r="K1813" i="2"/>
  <c r="K1746" i="2"/>
  <c r="K1747" i="2"/>
  <c r="K1749" i="2"/>
  <c r="K1748" i="2"/>
  <c r="K1632" i="2"/>
  <c r="K1630" i="2"/>
  <c r="K1631" i="2"/>
  <c r="K1633" i="2"/>
  <c r="K1499" i="2"/>
  <c r="K1494" i="2"/>
  <c r="K1495" i="2"/>
  <c r="K1497" i="2"/>
  <c r="K1496" i="2"/>
  <c r="K1498" i="2"/>
  <c r="K1502" i="2"/>
  <c r="K1503" i="2"/>
  <c r="K1501" i="2"/>
  <c r="K1500" i="2"/>
  <c r="K1350" i="2"/>
  <c r="K1351" i="2"/>
  <c r="K1352" i="2"/>
  <c r="K1355" i="2"/>
  <c r="K1356" i="2"/>
  <c r="K1354" i="2"/>
  <c r="K1353" i="2"/>
  <c r="K1117" i="2"/>
  <c r="K1116" i="2"/>
  <c r="K1122" i="2"/>
  <c r="K1123" i="2"/>
  <c r="K1121" i="2"/>
  <c r="K1119" i="2"/>
  <c r="K1118" i="2"/>
  <c r="K1120" i="2"/>
  <c r="K1124" i="2"/>
  <c r="K1137" i="2"/>
  <c r="K1138" i="2"/>
  <c r="K1126" i="2"/>
  <c r="K1125" i="2"/>
  <c r="K1136" i="2"/>
  <c r="K1135" i="2"/>
  <c r="K1128" i="2"/>
  <c r="K1127" i="2"/>
  <c r="K1132" i="2"/>
  <c r="K1131" i="2"/>
  <c r="K1134" i="2"/>
  <c r="K1133" i="2"/>
  <c r="K1130" i="2"/>
  <c r="K1129" i="2"/>
  <c r="K834" i="2"/>
  <c r="K833" i="2"/>
  <c r="K817" i="2"/>
  <c r="K818" i="2"/>
  <c r="K820" i="2"/>
  <c r="K819" i="2"/>
  <c r="K826" i="2"/>
  <c r="K825" i="2"/>
  <c r="K827" i="2"/>
  <c r="K828" i="2"/>
  <c r="K821" i="2"/>
  <c r="K822" i="2"/>
  <c r="K823" i="2"/>
  <c r="K824" i="2"/>
  <c r="K837" i="2"/>
  <c r="K836" i="2"/>
  <c r="K835" i="2"/>
  <c r="K829" i="2"/>
  <c r="K830" i="2"/>
  <c r="K832" i="2"/>
  <c r="K831" i="2"/>
  <c r="K518" i="2"/>
  <c r="K521" i="2"/>
  <c r="K522" i="2"/>
  <c r="K519" i="2"/>
  <c r="K520" i="2"/>
  <c r="K531" i="2"/>
  <c r="K530" i="2"/>
  <c r="K532" i="2"/>
  <c r="K526" i="2"/>
  <c r="K525" i="2"/>
  <c r="K527" i="2"/>
  <c r="K523" i="2"/>
  <c r="K524" i="2"/>
  <c r="K529" i="2"/>
  <c r="K528" i="2"/>
  <c r="K195" i="2"/>
  <c r="K201" i="2"/>
  <c r="K198" i="2"/>
  <c r="K197" i="2"/>
  <c r="K196" i="2"/>
  <c r="K199" i="2"/>
  <c r="K200" i="2"/>
  <c r="K202" i="2"/>
  <c r="K1968" i="2" l="1"/>
  <c r="K1966" i="2"/>
  <c r="K1967" i="2"/>
  <c r="K1964" i="2"/>
  <c r="K1962" i="2"/>
  <c r="K1963" i="2"/>
  <c r="K1960" i="2"/>
  <c r="K1958" i="2"/>
  <c r="K1959" i="2"/>
  <c r="H1969" i="2"/>
  <c r="K1969" i="2" s="1"/>
  <c r="H1965" i="2"/>
  <c r="K1965" i="2" s="1"/>
  <c r="H1961" i="2"/>
  <c r="K1961" i="2" s="1"/>
  <c r="K1971" i="2"/>
  <c r="H1956" i="2"/>
  <c r="K1956" i="2" s="1"/>
  <c r="H1954" i="2"/>
  <c r="K1954" i="2" s="1"/>
  <c r="H1957" i="2"/>
  <c r="K1957" i="2" s="1"/>
  <c r="H1955" i="2"/>
  <c r="K1955" i="2" s="1"/>
  <c r="K1906" i="2"/>
  <c r="K1858" i="2"/>
  <c r="K1856" i="2"/>
  <c r="K1857" i="2"/>
  <c r="K1860" i="2"/>
  <c r="H1859" i="2"/>
  <c r="K1859" i="2" s="1"/>
  <c r="K1738" i="2"/>
  <c r="K1739" i="2"/>
  <c r="K1745" i="2"/>
  <c r="K1744" i="2"/>
  <c r="K1624" i="2"/>
  <c r="K1625" i="2"/>
  <c r="H1628" i="2"/>
  <c r="K1628" i="2" s="1"/>
  <c r="H1629" i="2"/>
  <c r="K1629" i="2" s="1"/>
  <c r="K1627" i="2"/>
  <c r="K1626" i="2"/>
  <c r="H1623" i="2"/>
  <c r="K1623" i="2" s="1"/>
  <c r="H1492" i="2"/>
  <c r="K1492" i="2" s="1"/>
  <c r="H1493" i="2"/>
  <c r="K1493" i="2" s="1"/>
  <c r="H1490" i="2"/>
  <c r="K1490" i="2" s="1"/>
  <c r="H1491" i="2"/>
  <c r="K1491" i="2" s="1"/>
  <c r="K1488" i="2"/>
  <c r="K1489" i="2"/>
  <c r="K1486" i="2"/>
  <c r="K1344" i="2"/>
  <c r="K1345" i="2"/>
  <c r="H1348" i="2"/>
  <c r="K1348" i="2" s="1"/>
  <c r="H1349" i="2"/>
  <c r="K1349" i="2" s="1"/>
  <c r="K1346" i="2"/>
  <c r="K1347" i="2"/>
  <c r="K1342" i="2"/>
  <c r="K1343" i="2"/>
  <c r="K1113" i="2"/>
  <c r="K1114" i="2"/>
  <c r="K1115" i="2"/>
  <c r="K1112" i="2"/>
  <c r="K1111" i="2"/>
  <c r="K813" i="2"/>
  <c r="K811" i="2"/>
  <c r="K812" i="2"/>
  <c r="K814" i="2"/>
  <c r="K810" i="2"/>
  <c r="K815" i="2"/>
  <c r="H809" i="2"/>
  <c r="K809" i="2" s="1"/>
  <c r="H808" i="2"/>
  <c r="K808" i="2" s="1"/>
  <c r="K807" i="2"/>
  <c r="K511" i="2"/>
  <c r="K510" i="2"/>
  <c r="K517" i="2"/>
  <c r="K516" i="2"/>
  <c r="K515" i="2"/>
  <c r="K514" i="2"/>
  <c r="K513" i="2"/>
  <c r="K509" i="2"/>
  <c r="K177" i="2"/>
  <c r="K178" i="2"/>
  <c r="K176" i="2"/>
  <c r="K175" i="2"/>
  <c r="H193" i="2"/>
  <c r="K193" i="2" s="1"/>
  <c r="H194" i="2"/>
  <c r="K194" i="2" s="1"/>
  <c r="K191" i="2"/>
  <c r="K192" i="2"/>
  <c r="H189" i="2"/>
  <c r="K189" i="2" s="1"/>
  <c r="H190" i="2"/>
  <c r="K190" i="2" s="1"/>
  <c r="K187" i="2"/>
  <c r="K184" i="2"/>
  <c r="K188" i="2"/>
  <c r="K185" i="2"/>
  <c r="K186" i="2"/>
  <c r="K182" i="2"/>
  <c r="K183" i="2"/>
  <c r="K179" i="2"/>
  <c r="K180" i="2"/>
  <c r="K174" i="2"/>
  <c r="L2193" i="1"/>
  <c r="L2192" i="1"/>
  <c r="L2191" i="1"/>
  <c r="L2190" i="1"/>
  <c r="L2189" i="1"/>
  <c r="L2188" i="1"/>
  <c r="L2152" i="1"/>
  <c r="L2153" i="1"/>
  <c r="L2151" i="1"/>
  <c r="L2149" i="1"/>
  <c r="L2150" i="1"/>
  <c r="L2082" i="1"/>
  <c r="L2081" i="1"/>
  <c r="L2077" i="1"/>
  <c r="L2080" i="1"/>
  <c r="L2078" i="1"/>
  <c r="L2079" i="1"/>
  <c r="L2076" i="1"/>
  <c r="L1986" i="1"/>
  <c r="L1987" i="1"/>
  <c r="L1983" i="1"/>
  <c r="L1984" i="1"/>
  <c r="L1985" i="1"/>
  <c r="L1982" i="1"/>
  <c r="L1980" i="1"/>
  <c r="L1981" i="1"/>
  <c r="L1878" i="1"/>
  <c r="L1876" i="1"/>
  <c r="L1877" i="1"/>
  <c r="L1874" i="1"/>
  <c r="L1875" i="1"/>
  <c r="L1871" i="1"/>
  <c r="L1872" i="1"/>
  <c r="L1873" i="1"/>
  <c r="L1759" i="1"/>
  <c r="L1760" i="1"/>
  <c r="L1757" i="1"/>
  <c r="J1758" i="1"/>
  <c r="L1758" i="1" s="1"/>
  <c r="L1755" i="1"/>
  <c r="L1756" i="1"/>
  <c r="L1753" i="1"/>
  <c r="L1754" i="1"/>
  <c r="L1751" i="1"/>
  <c r="L1752" i="1"/>
  <c r="L1591" i="1"/>
  <c r="L1592" i="1"/>
  <c r="L1590" i="1"/>
  <c r="L1589" i="1"/>
  <c r="L1588" i="1"/>
  <c r="L1587" i="1"/>
  <c r="L1585" i="1"/>
  <c r="L1586" i="1"/>
  <c r="L1416" i="1"/>
  <c r="L1417" i="1"/>
  <c r="J1415" i="1"/>
  <c r="L1415" i="1" s="1"/>
  <c r="L1414" i="1"/>
  <c r="L1198" i="1"/>
  <c r="L1199" i="1"/>
  <c r="L1197" i="1"/>
  <c r="L1196" i="1"/>
  <c r="L1195" i="1"/>
  <c r="L1194" i="1"/>
  <c r="L1193" i="1"/>
  <c r="L870" i="1"/>
  <c r="L869" i="1"/>
  <c r="L868" i="1"/>
  <c r="L866" i="1"/>
  <c r="L867" i="1"/>
  <c r="L864" i="1"/>
  <c r="L865" i="1"/>
  <c r="L863" i="1"/>
  <c r="L862" i="1"/>
  <c r="L861" i="1"/>
  <c r="L860" i="1"/>
  <c r="L517" i="1"/>
  <c r="L515" i="1"/>
  <c r="L516" i="1"/>
  <c r="L189" i="1"/>
  <c r="L188" i="1"/>
  <c r="L187" i="1"/>
  <c r="L184" i="1"/>
  <c r="L185" i="1"/>
  <c r="L186" i="1"/>
  <c r="L182" i="1"/>
  <c r="L183" i="1"/>
  <c r="L181" i="1"/>
  <c r="L180" i="1"/>
  <c r="L178" i="1"/>
  <c r="L179" i="1"/>
  <c r="L176" i="1"/>
  <c r="L177" i="1"/>
  <c r="L175" i="1"/>
  <c r="L2187" i="1" l="1"/>
  <c r="L2186" i="1"/>
  <c r="L2147" i="1"/>
  <c r="L2148" i="1"/>
  <c r="L2073" i="1"/>
  <c r="J2074" i="1"/>
  <c r="L2074" i="1" s="1"/>
  <c r="L2072" i="1"/>
  <c r="L2075" i="1"/>
  <c r="L1979" i="1"/>
  <c r="L1978" i="1"/>
  <c r="L1977" i="1"/>
  <c r="L1865" i="1"/>
  <c r="L1868" i="1"/>
  <c r="L1867" i="1"/>
  <c r="L1866" i="1"/>
  <c r="L1870" i="1"/>
  <c r="L1869" i="1"/>
  <c r="L1745" i="1"/>
  <c r="L1749" i="1"/>
  <c r="L1750" i="1"/>
  <c r="L1748" i="1"/>
  <c r="L1747" i="1"/>
  <c r="L1746" i="1"/>
  <c r="L1577" i="1"/>
  <c r="L1584" i="1"/>
  <c r="L1578" i="1"/>
  <c r="L1581" i="1"/>
  <c r="L1572" i="1"/>
  <c r="L1574" i="1"/>
  <c r="L1582" i="1"/>
  <c r="L1570" i="1"/>
  <c r="L1571" i="1"/>
  <c r="L1576" i="1"/>
  <c r="L1579" i="1"/>
  <c r="L1583" i="1"/>
  <c r="L1580" i="1"/>
  <c r="L1575" i="1"/>
  <c r="L1573" i="1"/>
  <c r="L1396" i="1"/>
  <c r="L1395" i="1"/>
  <c r="L1412" i="1"/>
  <c r="L1413" i="1"/>
  <c r="L1397" i="1"/>
  <c r="L1399" i="1"/>
  <c r="L1410" i="1"/>
  <c r="L1407" i="1"/>
  <c r="L1402" i="1"/>
  <c r="L1398" i="1"/>
  <c r="L1411" i="1"/>
  <c r="L1401" i="1"/>
  <c r="L1408" i="1"/>
  <c r="L1400" i="1"/>
  <c r="L1409" i="1"/>
  <c r="L1404" i="1"/>
  <c r="L1406" i="1"/>
  <c r="L1403" i="1"/>
  <c r="L1405" i="1"/>
  <c r="L1192" i="1"/>
  <c r="L1185" i="1"/>
  <c r="I1174" i="1"/>
  <c r="L1174" i="1" s="1"/>
  <c r="L1191" i="1"/>
  <c r="L1186" i="1"/>
  <c r="L1188" i="1"/>
  <c r="L1173" i="1"/>
  <c r="L1181" i="1"/>
  <c r="L1184" i="1"/>
  <c r="L1187" i="1"/>
  <c r="L1171" i="1"/>
  <c r="L1172" i="1"/>
  <c r="L1180" i="1"/>
  <c r="J1179" i="1"/>
  <c r="I1179" i="1"/>
  <c r="L1170" i="1"/>
  <c r="L1190" i="1"/>
  <c r="L1183" i="1"/>
  <c r="L1178" i="1"/>
  <c r="L1177" i="1"/>
  <c r="L1176" i="1"/>
  <c r="L1175" i="1"/>
  <c r="L1182" i="1"/>
  <c r="L1189" i="1"/>
  <c r="L847" i="1"/>
  <c r="L836" i="1"/>
  <c r="L834" i="1"/>
  <c r="L829" i="1"/>
  <c r="L848" i="1"/>
  <c r="L852" i="1"/>
  <c r="L853" i="1"/>
  <c r="L859" i="1"/>
  <c r="L832" i="1"/>
  <c r="L838" i="1"/>
  <c r="L837" i="1"/>
  <c r="L833" i="1"/>
  <c r="L840" i="1"/>
  <c r="L839" i="1"/>
  <c r="L849" i="1"/>
  <c r="L845" i="1"/>
  <c r="L844" i="1"/>
  <c r="L843" i="1"/>
  <c r="L842" i="1"/>
  <c r="L841" i="1"/>
  <c r="L856" i="1"/>
  <c r="L858" i="1"/>
  <c r="L831" i="1"/>
  <c r="L830" i="1"/>
  <c r="L855" i="1"/>
  <c r="L835" i="1"/>
  <c r="L857" i="1"/>
  <c r="L850" i="1"/>
  <c r="L854" i="1"/>
  <c r="L851" i="1"/>
  <c r="L846" i="1"/>
  <c r="L498" i="1"/>
  <c r="L511" i="1"/>
  <c r="L492" i="1"/>
  <c r="L493" i="1"/>
  <c r="L499" i="1"/>
  <c r="L500" i="1"/>
  <c r="L502" i="1"/>
  <c r="L501" i="1"/>
  <c r="L504" i="1"/>
  <c r="L503" i="1"/>
  <c r="L508" i="1"/>
  <c r="L494" i="1"/>
  <c r="L495" i="1"/>
  <c r="L514" i="1"/>
  <c r="L505" i="1"/>
  <c r="L507" i="1"/>
  <c r="L506" i="1"/>
  <c r="L512" i="1"/>
  <c r="L510" i="1"/>
  <c r="L509" i="1"/>
  <c r="L491" i="1"/>
  <c r="L490" i="1"/>
  <c r="L513" i="1"/>
  <c r="L497" i="1"/>
  <c r="L496" i="1"/>
  <c r="L173" i="1"/>
  <c r="L157" i="1"/>
  <c r="L159" i="1"/>
  <c r="L162" i="1"/>
  <c r="L166" i="1"/>
  <c r="L172" i="1"/>
  <c r="L158" i="1"/>
  <c r="L168" i="1"/>
  <c r="L167" i="1"/>
  <c r="L165" i="1"/>
  <c r="L163" i="1"/>
  <c r="L161" i="1"/>
  <c r="L171" i="1"/>
  <c r="L174" i="1"/>
  <c r="L170" i="1"/>
  <c r="L169" i="1"/>
  <c r="L160" i="1"/>
  <c r="K1952" i="2"/>
  <c r="K1953" i="2"/>
  <c r="K1905" i="2"/>
  <c r="K1855" i="2"/>
  <c r="K1808" i="2"/>
  <c r="K1807" i="2"/>
  <c r="K1806" i="2"/>
  <c r="K1737" i="2"/>
  <c r="K1736" i="2"/>
  <c r="K1735" i="2"/>
  <c r="K1734" i="2"/>
  <c r="K1618" i="2"/>
  <c r="K1617" i="2"/>
  <c r="K1616" i="2"/>
  <c r="K1484" i="2"/>
  <c r="K1480" i="2"/>
  <c r="K1482" i="2"/>
  <c r="K1483" i="2"/>
  <c r="K1481" i="2"/>
  <c r="K1479" i="2"/>
  <c r="K1334" i="2"/>
  <c r="K1341" i="2"/>
  <c r="K1327" i="2"/>
  <c r="K1324" i="2"/>
  <c r="K1326" i="2"/>
  <c r="K1325" i="2"/>
  <c r="K1328" i="2"/>
  <c r="K1323" i="2"/>
  <c r="K1322" i="2"/>
  <c r="K1321" i="2"/>
  <c r="K1331" i="2"/>
  <c r="K1330" i="2"/>
  <c r="K1329" i="2"/>
  <c r="K1320" i="2"/>
  <c r="K1319" i="2"/>
  <c r="K1317" i="2"/>
  <c r="K1340" i="2"/>
  <c r="K1318" i="2"/>
  <c r="K1332" i="2"/>
  <c r="K1333" i="2"/>
  <c r="K1337" i="2"/>
  <c r="K1335" i="2"/>
  <c r="K1339" i="2"/>
  <c r="K1336" i="2"/>
  <c r="K1338" i="2"/>
  <c r="K1108" i="2"/>
  <c r="K1107" i="2"/>
  <c r="K1106" i="2"/>
  <c r="K1100" i="2"/>
  <c r="K1105" i="2"/>
  <c r="K1104" i="2"/>
  <c r="K1103" i="2"/>
  <c r="K1102" i="2"/>
  <c r="K1101" i="2"/>
  <c r="K1099" i="2"/>
  <c r="K1110" i="2"/>
  <c r="K1098" i="2"/>
  <c r="K1109" i="2"/>
  <c r="K793" i="2"/>
  <c r="K794" i="2"/>
  <c r="K782" i="2"/>
  <c r="K803" i="2"/>
  <c r="K805" i="2"/>
  <c r="K806" i="2"/>
  <c r="K804" i="2"/>
  <c r="K802" i="2"/>
  <c r="K779" i="2"/>
  <c r="K788" i="2"/>
  <c r="K790" i="2"/>
  <c r="K789" i="2"/>
  <c r="K785" i="2"/>
  <c r="K787" i="2"/>
  <c r="K786" i="2"/>
  <c r="K784" i="2"/>
  <c r="K783" i="2"/>
  <c r="K795" i="2"/>
  <c r="K798" i="2"/>
  <c r="K800" i="2"/>
  <c r="K799" i="2"/>
  <c r="K801" i="2"/>
  <c r="K781" i="2"/>
  <c r="K780" i="2"/>
  <c r="K797" i="2"/>
  <c r="K796" i="2"/>
  <c r="K792" i="2"/>
  <c r="K791" i="2"/>
  <c r="K500" i="2"/>
  <c r="K501" i="2"/>
  <c r="K502" i="2"/>
  <c r="K503" i="2"/>
  <c r="K485" i="2"/>
  <c r="K490" i="2"/>
  <c r="K487" i="2"/>
  <c r="K489" i="2"/>
  <c r="K488" i="2"/>
  <c r="K494" i="2"/>
  <c r="K491" i="2"/>
  <c r="K493" i="2"/>
  <c r="K492" i="2"/>
  <c r="K495" i="2"/>
  <c r="K507" i="2"/>
  <c r="K508" i="2"/>
  <c r="K506" i="2"/>
  <c r="K496" i="2"/>
  <c r="K486" i="2"/>
  <c r="K484" i="2"/>
  <c r="K498" i="2"/>
  <c r="K497" i="2"/>
  <c r="K499" i="2"/>
  <c r="K505" i="2"/>
  <c r="K504" i="2"/>
  <c r="K164" i="2"/>
  <c r="K165" i="2"/>
  <c r="K166" i="2"/>
  <c r="K157" i="2"/>
  <c r="K156" i="2"/>
  <c r="K155" i="2"/>
  <c r="K159" i="2"/>
  <c r="K158" i="2"/>
  <c r="K160" i="2"/>
  <c r="K153" i="2"/>
  <c r="K170" i="2"/>
  <c r="K171" i="2"/>
  <c r="K168" i="2"/>
  <c r="K169" i="2"/>
  <c r="K173" i="2"/>
  <c r="K172" i="2"/>
  <c r="K152" i="2"/>
  <c r="K154" i="2"/>
  <c r="K162" i="2"/>
  <c r="K161" i="2"/>
  <c r="K163" i="2"/>
  <c r="K167" i="2"/>
  <c r="L1179" i="1" l="1"/>
  <c r="K1951" i="2"/>
  <c r="K1950" i="2"/>
  <c r="K1949" i="2"/>
  <c r="K1948" i="2"/>
  <c r="K1947" i="2"/>
  <c r="K1903" i="2"/>
  <c r="K1904" i="2"/>
  <c r="K1854" i="2"/>
  <c r="H1840" i="2"/>
  <c r="K1840" i="2" s="1"/>
  <c r="K1852" i="2"/>
  <c r="K1805" i="2"/>
  <c r="K1804" i="2"/>
  <c r="K1803" i="2"/>
  <c r="K1802" i="2"/>
  <c r="K1801" i="2"/>
  <c r="K1732" i="2"/>
  <c r="K1730" i="2"/>
  <c r="K1731" i="2"/>
  <c r="K1729" i="2"/>
  <c r="K1733" i="2"/>
  <c r="K1728" i="2"/>
  <c r="K1727" i="2"/>
  <c r="K1726" i="2"/>
  <c r="K1725" i="2"/>
  <c r="K1724" i="2"/>
  <c r="K1720" i="2"/>
  <c r="K1721" i="2"/>
  <c r="K1722" i="2"/>
  <c r="K1723" i="2"/>
  <c r="K1718" i="2"/>
  <c r="K1719" i="2"/>
  <c r="K1614" i="2"/>
  <c r="K1615" i="2"/>
  <c r="K1613" i="2"/>
  <c r="K1612" i="2"/>
  <c r="K1611" i="2"/>
  <c r="K1610" i="2"/>
  <c r="K1609" i="2"/>
  <c r="K1607" i="2"/>
  <c r="K1606" i="2"/>
  <c r="K1608" i="2"/>
  <c r="K1605" i="2"/>
  <c r="K1478" i="2"/>
  <c r="K1475" i="2"/>
  <c r="K1476" i="2"/>
  <c r="K1477" i="2"/>
  <c r="K1436" i="2"/>
  <c r="K1435" i="2"/>
  <c r="K1474" i="2"/>
  <c r="K1471" i="2"/>
  <c r="K1472" i="2"/>
  <c r="K1473" i="2"/>
  <c r="K1469" i="2"/>
  <c r="K1468" i="2"/>
  <c r="K1470" i="2"/>
  <c r="K1467" i="2"/>
  <c r="K1464" i="2"/>
  <c r="K1465" i="2"/>
  <c r="K1466" i="2"/>
  <c r="K1463" i="2"/>
  <c r="K1462" i="2"/>
  <c r="K1316" i="2"/>
  <c r="K1256" i="2"/>
  <c r="K1254" i="2"/>
  <c r="K1261" i="2"/>
  <c r="K1259" i="2"/>
  <c r="K1257" i="2"/>
  <c r="K1255" i="2"/>
  <c r="K1262" i="2"/>
  <c r="K1260" i="2"/>
  <c r="K1253" i="2"/>
  <c r="K1258" i="2"/>
  <c r="K1315" i="2"/>
  <c r="K1314" i="2"/>
  <c r="H1313" i="2"/>
  <c r="K1313" i="2" s="1"/>
  <c r="K1312" i="2"/>
  <c r="K1311" i="2"/>
  <c r="K1309" i="2"/>
  <c r="K1310" i="2"/>
  <c r="K1097" i="2"/>
  <c r="K1096" i="2"/>
  <c r="K1006" i="2"/>
  <c r="K1004" i="2"/>
  <c r="K1007" i="2"/>
  <c r="K1005" i="2"/>
  <c r="K1095" i="2"/>
  <c r="K1094" i="2"/>
  <c r="K1093" i="2"/>
  <c r="K1091" i="2"/>
  <c r="K1089" i="2"/>
  <c r="K1080" i="2"/>
  <c r="K1079" i="2"/>
  <c r="K1085" i="2"/>
  <c r="K1086" i="2"/>
  <c r="K1087" i="2"/>
  <c r="K1088" i="2"/>
  <c r="K1084" i="2"/>
  <c r="K1083" i="2"/>
  <c r="K1082" i="2"/>
  <c r="K1078" i="2"/>
  <c r="K1081" i="2"/>
  <c r="K1077" i="2"/>
  <c r="K778" i="2"/>
  <c r="K777" i="2"/>
  <c r="K776" i="2"/>
  <c r="K656" i="2"/>
  <c r="K657" i="2"/>
  <c r="K658" i="2"/>
  <c r="K774" i="2"/>
  <c r="K773" i="2"/>
  <c r="K775" i="2"/>
  <c r="K772" i="2"/>
  <c r="K769" i="2"/>
  <c r="K770" i="2"/>
  <c r="K771" i="2"/>
  <c r="K766" i="2"/>
  <c r="K767" i="2"/>
  <c r="K483" i="2"/>
  <c r="K482" i="2"/>
  <c r="K481" i="2"/>
  <c r="K370" i="2"/>
  <c r="K367" i="2"/>
  <c r="K372" i="2"/>
  <c r="K369" i="2"/>
  <c r="K371" i="2"/>
  <c r="K368" i="2"/>
  <c r="K363" i="2"/>
  <c r="K364" i="2"/>
  <c r="K365" i="2"/>
  <c r="K366" i="2"/>
  <c r="K477" i="2"/>
  <c r="K478" i="2"/>
  <c r="K480" i="2"/>
  <c r="K479" i="2"/>
  <c r="K476" i="2"/>
  <c r="K475" i="2"/>
  <c r="K472" i="2"/>
  <c r="K474" i="2"/>
  <c r="K473" i="2"/>
  <c r="K471" i="2"/>
  <c r="K151" i="2"/>
  <c r="K8" i="2"/>
  <c r="K147" i="2"/>
  <c r="K148" i="2"/>
  <c r="K150" i="2"/>
  <c r="K149" i="2"/>
  <c r="K146" i="2"/>
  <c r="K7" i="2"/>
  <c r="K145" i="2"/>
  <c r="K144" i="2"/>
  <c r="K143" i="2"/>
  <c r="K140" i="2"/>
  <c r="K142" i="2"/>
  <c r="K136" i="2"/>
  <c r="K138" i="2"/>
  <c r="K137" i="2"/>
  <c r="K139" i="2"/>
  <c r="K141" i="2"/>
  <c r="K135" i="2"/>
  <c r="K133" i="2"/>
  <c r="K134" i="2"/>
  <c r="L2180" i="1"/>
  <c r="L2181" i="1"/>
  <c r="L2179" i="1"/>
  <c r="L2178" i="1"/>
  <c r="L2185" i="1"/>
  <c r="L2183" i="1"/>
  <c r="L2184" i="1"/>
  <c r="L2182" i="1"/>
  <c r="L2145" i="1"/>
  <c r="L2144" i="1"/>
  <c r="L2143" i="1"/>
  <c r="L2142" i="1"/>
  <c r="L2146" i="1"/>
  <c r="L2054" i="1"/>
  <c r="L2053" i="1"/>
  <c r="L2066" i="1"/>
  <c r="L2065" i="1"/>
  <c r="L2071" i="1"/>
  <c r="L2070" i="1"/>
  <c r="L2069" i="1"/>
  <c r="L2067" i="1"/>
  <c r="L2068" i="1"/>
  <c r="L1972" i="1"/>
  <c r="L1969" i="1"/>
  <c r="L1970" i="1"/>
  <c r="L1971" i="1"/>
  <c r="L1976" i="1"/>
  <c r="L1975" i="1"/>
  <c r="L1974" i="1"/>
  <c r="L1973" i="1"/>
  <c r="L1968" i="1"/>
  <c r="L1832" i="1"/>
  <c r="L1833" i="1"/>
  <c r="L1831" i="1"/>
  <c r="L1830" i="1"/>
  <c r="L1862" i="1"/>
  <c r="L1863" i="1"/>
  <c r="L1864" i="1"/>
  <c r="L1729" i="1"/>
  <c r="L1732" i="1"/>
  <c r="L1733" i="1"/>
  <c r="L1736" i="1"/>
  <c r="J1735" i="1"/>
  <c r="L1735" i="1" s="1"/>
  <c r="J1734" i="1"/>
  <c r="L1734" i="1" s="1"/>
  <c r="L1738" i="1"/>
  <c r="L1731" i="1"/>
  <c r="L1730" i="1"/>
  <c r="L1740" i="1"/>
  <c r="J1739" i="1"/>
  <c r="L1739" i="1" s="1"/>
  <c r="J1737" i="1"/>
  <c r="L1737" i="1" s="1"/>
  <c r="L1744" i="1"/>
  <c r="L1742" i="1"/>
  <c r="L1743" i="1"/>
  <c r="L1741" i="1"/>
  <c r="L1728" i="1"/>
  <c r="L1498" i="1"/>
  <c r="I1497" i="1"/>
  <c r="L1497" i="1" s="1"/>
  <c r="I1496" i="1"/>
  <c r="L1496" i="1" s="1"/>
  <c r="L1491" i="1"/>
  <c r="L1493" i="1"/>
  <c r="L1495" i="1"/>
  <c r="L1494" i="1"/>
  <c r="L1492" i="1"/>
  <c r="L1565" i="1"/>
  <c r="L1562" i="1"/>
  <c r="L1560" i="1"/>
  <c r="L1561" i="1"/>
  <c r="L1563" i="1"/>
  <c r="L1567" i="1"/>
  <c r="L1568" i="1"/>
  <c r="L1569" i="1"/>
  <c r="L1566" i="1"/>
  <c r="L1564" i="1"/>
  <c r="L1340" i="1"/>
  <c r="L1341" i="1"/>
  <c r="L1338" i="1"/>
  <c r="L1339" i="1"/>
  <c r="L1337" i="1"/>
  <c r="L1336" i="1"/>
  <c r="L1391" i="1"/>
  <c r="L1389" i="1"/>
  <c r="L1392" i="1"/>
  <c r="L1390" i="1"/>
  <c r="L1388" i="1"/>
  <c r="L1393" i="1"/>
  <c r="L1079" i="1"/>
  <c r="L1078" i="1"/>
  <c r="L1076" i="1"/>
  <c r="L1077" i="1"/>
  <c r="L1075" i="1"/>
  <c r="L1074" i="1"/>
  <c r="L1168" i="1"/>
  <c r="L1166" i="1"/>
  <c r="L1164" i="1"/>
  <c r="L1160" i="1"/>
  <c r="L1163" i="1"/>
  <c r="L1165" i="1"/>
  <c r="L1159" i="1"/>
  <c r="L1161" i="1"/>
  <c r="L1162" i="1"/>
  <c r="L1158" i="1"/>
  <c r="L1169" i="1"/>
  <c r="L1167" i="1"/>
  <c r="L686" i="1"/>
  <c r="J681" i="1"/>
  <c r="I681" i="1"/>
  <c r="L679" i="1"/>
  <c r="L684" i="1"/>
  <c r="L680" i="1"/>
  <c r="I683" i="1"/>
  <c r="L683" i="1" s="1"/>
  <c r="I682" i="1"/>
  <c r="L682" i="1" s="1"/>
  <c r="L685" i="1"/>
  <c r="L826" i="1"/>
  <c r="L823" i="1"/>
  <c r="L821" i="1"/>
  <c r="L819" i="1"/>
  <c r="L822" i="1"/>
  <c r="L820" i="1"/>
  <c r="L818" i="1"/>
  <c r="L827" i="1"/>
  <c r="L824" i="1"/>
  <c r="L825" i="1"/>
  <c r="L358" i="1"/>
  <c r="L360" i="1"/>
  <c r="L359" i="1"/>
  <c r="L480" i="1"/>
  <c r="L481" i="1"/>
  <c r="L483" i="1"/>
  <c r="L482" i="1"/>
  <c r="L479" i="1"/>
  <c r="L486" i="1"/>
  <c r="L484" i="1"/>
  <c r="L485" i="1"/>
  <c r="L11" i="1"/>
  <c r="L12" i="1"/>
  <c r="L9" i="1"/>
  <c r="L10" i="1"/>
  <c r="L7" i="1"/>
  <c r="L8" i="1"/>
  <c r="L147" i="1"/>
  <c r="L136" i="1"/>
  <c r="L135" i="1"/>
  <c r="L131" i="1"/>
  <c r="L132" i="1"/>
  <c r="L133" i="1"/>
  <c r="L134" i="1"/>
  <c r="L153" i="1"/>
  <c r="L154" i="1"/>
  <c r="L156" i="1"/>
  <c r="L155" i="1"/>
  <c r="L152" i="1"/>
  <c r="L151" i="1"/>
  <c r="L150" i="1"/>
  <c r="L149" i="1"/>
  <c r="L148" i="1"/>
  <c r="L145" i="1"/>
  <c r="L143" i="1"/>
  <c r="L139" i="1"/>
  <c r="L140" i="1"/>
  <c r="L144" i="1"/>
  <c r="L137" i="1"/>
  <c r="L138" i="1"/>
  <c r="L142" i="1"/>
  <c r="L141" i="1"/>
  <c r="L146" i="1"/>
  <c r="L681" i="1" l="1"/>
  <c r="L477" i="1"/>
  <c r="L475" i="1"/>
  <c r="L476" i="1"/>
  <c r="L478" i="1"/>
  <c r="L816" i="1"/>
  <c r="L814" i="1"/>
  <c r="L815" i="1"/>
  <c r="L817" i="1"/>
  <c r="L1157" i="1"/>
  <c r="L1384" i="1"/>
  <c r="L1385" i="1"/>
  <c r="L1386" i="1"/>
  <c r="L1387" i="1"/>
  <c r="L1558" i="1"/>
  <c r="L1559" i="1"/>
  <c r="L1557" i="1"/>
  <c r="L1556" i="1"/>
  <c r="L1552" i="1"/>
  <c r="L1553" i="1"/>
  <c r="L1555" i="1"/>
  <c r="L1554" i="1"/>
  <c r="L1861" i="1"/>
  <c r="L1966" i="1"/>
  <c r="L1967" i="1"/>
  <c r="K1944" i="2"/>
  <c r="K1946" i="2"/>
  <c r="K1945" i="2"/>
  <c r="K1900" i="2"/>
  <c r="K1899" i="2"/>
  <c r="K1898" i="2"/>
  <c r="K1897" i="2"/>
  <c r="K1896" i="2"/>
  <c r="K1901" i="2"/>
  <c r="K1902" i="2"/>
  <c r="K1800" i="2"/>
  <c r="K1715" i="2"/>
  <c r="K1716" i="2"/>
  <c r="K1717" i="2"/>
  <c r="K1601" i="2"/>
  <c r="K1602" i="2"/>
  <c r="K1604" i="2"/>
  <c r="K1603" i="2"/>
  <c r="K1461" i="2"/>
  <c r="K1460" i="2"/>
  <c r="K1305" i="2"/>
  <c r="K1306" i="2"/>
  <c r="K1307" i="2"/>
  <c r="K1308" i="2"/>
  <c r="K1075" i="2"/>
  <c r="K1076" i="2"/>
  <c r="K765" i="2"/>
  <c r="K764" i="2"/>
  <c r="K1850" i="2" l="1"/>
  <c r="K1851" i="2"/>
  <c r="K1799" i="2"/>
  <c r="K1714" i="2"/>
  <c r="K1713" i="2"/>
  <c r="K1599" i="2"/>
  <c r="K1600" i="2"/>
  <c r="K1457" i="2"/>
  <c r="K1458" i="2"/>
  <c r="K1459" i="2"/>
  <c r="K1300" i="2"/>
  <c r="K1303" i="2"/>
  <c r="K1302" i="2"/>
  <c r="K1301" i="2"/>
  <c r="K1304" i="2"/>
  <c r="K1073" i="2"/>
  <c r="K1074" i="2"/>
  <c r="K758" i="2"/>
  <c r="K759" i="2"/>
  <c r="K760" i="2"/>
  <c r="K761" i="2"/>
  <c r="K763" i="2"/>
  <c r="K753" i="2"/>
  <c r="K757" i="2"/>
  <c r="K756" i="2"/>
  <c r="K755" i="2"/>
  <c r="K754" i="2"/>
  <c r="K762" i="2"/>
  <c r="K463" i="2"/>
  <c r="K464" i="2"/>
  <c r="K461" i="2"/>
  <c r="K467" i="2"/>
  <c r="K466" i="2"/>
  <c r="K470" i="2"/>
  <c r="K469" i="2"/>
  <c r="K468" i="2"/>
  <c r="K462" i="2"/>
  <c r="K465" i="2"/>
  <c r="K118" i="2"/>
  <c r="K117" i="2"/>
  <c r="K116" i="2"/>
  <c r="K112" i="2"/>
  <c r="K131" i="2"/>
  <c r="K132" i="2"/>
  <c r="K130" i="2"/>
  <c r="K114" i="2"/>
  <c r="K113" i="2"/>
  <c r="K115" i="2"/>
  <c r="K126" i="2"/>
  <c r="K125" i="2"/>
  <c r="K123" i="2"/>
  <c r="K122" i="2"/>
  <c r="K121" i="2"/>
  <c r="K124" i="2"/>
  <c r="K128" i="2"/>
  <c r="K127" i="2"/>
  <c r="K129" i="2"/>
  <c r="K120" i="2"/>
  <c r="K119" i="2"/>
  <c r="L2177" i="1"/>
  <c r="L2140" i="1"/>
  <c r="L2141" i="1"/>
  <c r="L2061" i="1"/>
  <c r="L2063" i="1"/>
  <c r="L2062" i="1"/>
  <c r="L2064" i="1"/>
  <c r="L1965" i="1"/>
  <c r="L1858" i="1"/>
  <c r="L1859" i="1"/>
  <c r="L1860" i="1"/>
  <c r="L1727" i="1"/>
  <c r="L1541" i="1"/>
  <c r="L1550" i="1"/>
  <c r="L1549" i="1"/>
  <c r="L1543" i="1"/>
  <c r="L1542" i="1"/>
  <c r="J1548" i="1"/>
  <c r="L1548" i="1" s="1"/>
  <c r="L1547" i="1"/>
  <c r="L1545" i="1"/>
  <c r="L1546" i="1"/>
  <c r="L1544" i="1"/>
  <c r="L1551" i="1"/>
  <c r="L1380" i="1"/>
  <c r="L1383" i="1"/>
  <c r="L1382" i="1"/>
  <c r="L1381" i="1"/>
  <c r="L1156" i="1"/>
  <c r="L1154" i="1"/>
  <c r="L1155" i="1"/>
  <c r="L1148" i="1"/>
  <c r="L1151" i="1"/>
  <c r="L1152" i="1"/>
  <c r="L1153" i="1"/>
  <c r="L1149" i="1"/>
  <c r="L1150" i="1"/>
  <c r="L806" i="1"/>
  <c r="L811" i="1"/>
  <c r="L813" i="1"/>
  <c r="L812" i="1"/>
  <c r="L810" i="1"/>
  <c r="L807" i="1"/>
  <c r="L809" i="1"/>
  <c r="L808" i="1"/>
  <c r="L468" i="1"/>
  <c r="L467" i="1"/>
  <c r="L466" i="1"/>
  <c r="L469" i="1"/>
  <c r="L472" i="1"/>
  <c r="L473" i="1"/>
  <c r="L474" i="1"/>
  <c r="L465" i="1"/>
  <c r="L470" i="1"/>
  <c r="L471" i="1"/>
  <c r="L124" i="1"/>
  <c r="L123" i="1"/>
  <c r="L122" i="1"/>
  <c r="L121" i="1"/>
  <c r="L130" i="1"/>
  <c r="L127" i="1"/>
  <c r="L118" i="1"/>
  <c r="L117" i="1"/>
  <c r="L120" i="1"/>
  <c r="L119" i="1"/>
  <c r="L126" i="1"/>
  <c r="L125" i="1"/>
  <c r="L129" i="1"/>
  <c r="L128" i="1"/>
  <c r="K1943" i="2" l="1"/>
  <c r="K1942" i="2"/>
  <c r="K1798" i="2"/>
  <c r="K1712" i="2"/>
  <c r="K1597" i="2"/>
  <c r="K1598" i="2"/>
  <c r="K1596" i="2"/>
  <c r="K1456" i="2"/>
  <c r="K1455" i="2"/>
  <c r="K1299" i="2"/>
  <c r="K1298" i="2"/>
  <c r="K1297" i="2"/>
  <c r="K1296" i="2"/>
  <c r="K1295" i="2"/>
  <c r="K1071" i="2"/>
  <c r="K1070" i="2"/>
  <c r="K1069" i="2"/>
  <c r="K1072" i="2"/>
  <c r="K1068" i="2"/>
  <c r="K1067" i="2"/>
  <c r="K1066" i="2"/>
  <c r="K1065" i="2"/>
  <c r="K1064" i="2"/>
  <c r="K752" i="2"/>
  <c r="K750" i="2"/>
  <c r="K751" i="2"/>
  <c r="K749" i="2"/>
  <c r="K748" i="2"/>
  <c r="K747" i="2"/>
  <c r="K746" i="2"/>
  <c r="K744" i="2"/>
  <c r="K745" i="2"/>
  <c r="K743" i="2"/>
  <c r="K741" i="2"/>
  <c r="K742" i="2"/>
  <c r="K740" i="2"/>
  <c r="K460" i="2"/>
  <c r="K459" i="2"/>
  <c r="K458" i="2"/>
  <c r="K457" i="2"/>
  <c r="K456" i="2"/>
  <c r="K455" i="2"/>
  <c r="K454" i="2"/>
  <c r="K109" i="2"/>
  <c r="K111" i="2"/>
  <c r="K110" i="2"/>
  <c r="K108" i="2"/>
  <c r="K107" i="2"/>
  <c r="K106" i="2"/>
  <c r="K105" i="2"/>
  <c r="K104" i="2"/>
  <c r="K103" i="2"/>
  <c r="K102" i="2"/>
  <c r="K101" i="2"/>
  <c r="L2176" i="1"/>
  <c r="L2060" i="1"/>
  <c r="L2058" i="1"/>
  <c r="L2059" i="1"/>
  <c r="L1963" i="1"/>
  <c r="L1964" i="1"/>
  <c r="L1962" i="1"/>
  <c r="L1961" i="1"/>
  <c r="L1857" i="1"/>
  <c r="L1856" i="1"/>
  <c r="L1726" i="1"/>
  <c r="L1725" i="1"/>
  <c r="L1723" i="1"/>
  <c r="L1724" i="1"/>
  <c r="L1722" i="1"/>
  <c r="L1721" i="1"/>
  <c r="L1720" i="1"/>
  <c r="L1719" i="1"/>
  <c r="L1539" i="1"/>
  <c r="L1540" i="1"/>
  <c r="J1537" i="1"/>
  <c r="L1537" i="1" s="1"/>
  <c r="J1538" i="1"/>
  <c r="L1538" i="1" s="1"/>
  <c r="J1535" i="1"/>
  <c r="I1535" i="1"/>
  <c r="J1536" i="1"/>
  <c r="L1536" i="1" s="1"/>
  <c r="L1534" i="1"/>
  <c r="L1533" i="1"/>
  <c r="L1379" i="1"/>
  <c r="L1378" i="1"/>
  <c r="L1377" i="1"/>
  <c r="L1376" i="1"/>
  <c r="L1375" i="1"/>
  <c r="L1374" i="1"/>
  <c r="L1373" i="1"/>
  <c r="L1143" i="1"/>
  <c r="L1144" i="1"/>
  <c r="L1142" i="1"/>
  <c r="L1145" i="1"/>
  <c r="L1141" i="1"/>
  <c r="L1146" i="1"/>
  <c r="L1147" i="1"/>
  <c r="L1139" i="1"/>
  <c r="L1140" i="1"/>
  <c r="L1138" i="1"/>
  <c r="L1137" i="1"/>
  <c r="L1136" i="1"/>
  <c r="L1135" i="1"/>
  <c r="L1133" i="1"/>
  <c r="L1134" i="1"/>
  <c r="L805" i="1"/>
  <c r="L802" i="1"/>
  <c r="L803" i="1"/>
  <c r="L801" i="1"/>
  <c r="L800" i="1"/>
  <c r="L804" i="1"/>
  <c r="L799" i="1"/>
  <c r="L798" i="1"/>
  <c r="L795" i="1"/>
  <c r="L794" i="1"/>
  <c r="L797" i="1"/>
  <c r="L796" i="1"/>
  <c r="L792" i="1"/>
  <c r="L793" i="1"/>
  <c r="L790" i="1"/>
  <c r="L791" i="1"/>
  <c r="L789" i="1"/>
  <c r="L788" i="1"/>
  <c r="L787" i="1"/>
  <c r="L786" i="1"/>
  <c r="L785" i="1"/>
  <c r="L784" i="1"/>
  <c r="L783" i="1"/>
  <c r="L782" i="1"/>
  <c r="L781" i="1"/>
  <c r="L464" i="1"/>
  <c r="L461" i="1"/>
  <c r="L460" i="1"/>
  <c r="L462" i="1"/>
  <c r="L463" i="1"/>
  <c r="L459" i="1"/>
  <c r="L457" i="1"/>
  <c r="L458" i="1"/>
  <c r="L456" i="1"/>
  <c r="L114" i="1"/>
  <c r="L112" i="1"/>
  <c r="L113" i="1"/>
  <c r="L111" i="1"/>
  <c r="L115" i="1"/>
  <c r="L116" i="1"/>
  <c r="J109" i="1"/>
  <c r="L109" i="1" s="1"/>
  <c r="J110" i="1"/>
  <c r="L110" i="1" s="1"/>
  <c r="J107" i="1"/>
  <c r="I107" i="1"/>
  <c r="J108" i="1"/>
  <c r="L108" i="1" s="1"/>
  <c r="L105" i="1"/>
  <c r="L106" i="1"/>
  <c r="L104" i="1"/>
  <c r="L102" i="1"/>
  <c r="L103" i="1"/>
  <c r="L100" i="1"/>
  <c r="L101" i="1"/>
  <c r="L1535" i="1" l="1"/>
  <c r="L107" i="1"/>
  <c r="K1941" i="2"/>
  <c r="K1940" i="2"/>
  <c r="K1939" i="2"/>
  <c r="J1895" i="2"/>
  <c r="H1895" i="2"/>
  <c r="K1894" i="2"/>
  <c r="K1849" i="2"/>
  <c r="K1797" i="2"/>
  <c r="K1796" i="2"/>
  <c r="K1711" i="2"/>
  <c r="K1710" i="2"/>
  <c r="K1709" i="2"/>
  <c r="K1708" i="2"/>
  <c r="K1587" i="2"/>
  <c r="K1586" i="2"/>
  <c r="K1585" i="2"/>
  <c r="K1584" i="2"/>
  <c r="K1583" i="2"/>
  <c r="K1590" i="2"/>
  <c r="K1588" i="2"/>
  <c r="K1582" i="2"/>
  <c r="K1581" i="2"/>
  <c r="K1594" i="2"/>
  <c r="K1579" i="2"/>
  <c r="K1591" i="2"/>
  <c r="K1589" i="2"/>
  <c r="K1580" i="2"/>
  <c r="K1592" i="2"/>
  <c r="K1593" i="2"/>
  <c r="K1595" i="2"/>
  <c r="K1452" i="2"/>
  <c r="K1450" i="2"/>
  <c r="K1447" i="2"/>
  <c r="K1454" i="2"/>
  <c r="K1453" i="2"/>
  <c r="K1446" i="2"/>
  <c r="K1449" i="2"/>
  <c r="K1448" i="2"/>
  <c r="K1451" i="2"/>
  <c r="K1445" i="2"/>
  <c r="K1444" i="2"/>
  <c r="K1291" i="2"/>
  <c r="K1276" i="2"/>
  <c r="H1287" i="2"/>
  <c r="K1287" i="2" s="1"/>
  <c r="K1290" i="2"/>
  <c r="K1294" i="2"/>
  <c r="K1285" i="2"/>
  <c r="K1278" i="2"/>
  <c r="K1289" i="2"/>
  <c r="H1288" i="2"/>
  <c r="K1292" i="2"/>
  <c r="K1293" i="2"/>
  <c r="K1277" i="2"/>
  <c r="K1286" i="2"/>
  <c r="K1281" i="2"/>
  <c r="K1280" i="2"/>
  <c r="K1282" i="2"/>
  <c r="K1283" i="2"/>
  <c r="K1279" i="2"/>
  <c r="K1284" i="2"/>
  <c r="K1048" i="2"/>
  <c r="K1040" i="2"/>
  <c r="K1037" i="2"/>
  <c r="K1047" i="2"/>
  <c r="K1036" i="2"/>
  <c r="K1056" i="2"/>
  <c r="K1046" i="2"/>
  <c r="K1055" i="2"/>
  <c r="K1041" i="2"/>
  <c r="K1058" i="2"/>
  <c r="K1049" i="2"/>
  <c r="K1045" i="2"/>
  <c r="K1038" i="2"/>
  <c r="K1057" i="2"/>
  <c r="K1043" i="2"/>
  <c r="K1042" i="2"/>
  <c r="K1053" i="2"/>
  <c r="K1050" i="2"/>
  <c r="K1044" i="2"/>
  <c r="K1051" i="2"/>
  <c r="K1059" i="2"/>
  <c r="K1060" i="2"/>
  <c r="K1039" i="2"/>
  <c r="K1052" i="2"/>
  <c r="K1063" i="2"/>
  <c r="K1054" i="2"/>
  <c r="K1061" i="2"/>
  <c r="K1062" i="2"/>
  <c r="K730" i="2"/>
  <c r="K718" i="2"/>
  <c r="K723" i="2"/>
  <c r="K725" i="2"/>
  <c r="K737" i="2"/>
  <c r="K732" i="2"/>
  <c r="K719" i="2"/>
  <c r="K721" i="2"/>
  <c r="K733" i="2"/>
  <c r="K717" i="2"/>
  <c r="K735" i="2"/>
  <c r="K726" i="2"/>
  <c r="K729" i="2"/>
  <c r="K739" i="2"/>
  <c r="K722" i="2"/>
  <c r="K715" i="2"/>
  <c r="K720" i="2"/>
  <c r="K728" i="2"/>
  <c r="K738" i="2"/>
  <c r="K731" i="2"/>
  <c r="K736" i="2"/>
  <c r="K727" i="2"/>
  <c r="K734" i="2"/>
  <c r="K714" i="2"/>
  <c r="K724" i="2"/>
  <c r="K716" i="2"/>
  <c r="K446" i="2"/>
  <c r="K443" i="2"/>
  <c r="K434" i="2"/>
  <c r="K439" i="2"/>
  <c r="K447" i="2"/>
  <c r="K432" i="2"/>
  <c r="K445" i="2"/>
  <c r="K433" i="2"/>
  <c r="K449" i="2"/>
  <c r="K444" i="2"/>
  <c r="K452" i="2"/>
  <c r="K451" i="2"/>
  <c r="K448" i="2"/>
  <c r="K441" i="2"/>
  <c r="K436" i="2"/>
  <c r="K429" i="2"/>
  <c r="K430" i="2"/>
  <c r="K453" i="2"/>
  <c r="K440" i="2"/>
  <c r="K435" i="2"/>
  <c r="K438" i="2"/>
  <c r="K450" i="2"/>
  <c r="K437" i="2"/>
  <c r="K442" i="2"/>
  <c r="K431" i="2"/>
  <c r="K88" i="2"/>
  <c r="K100" i="2"/>
  <c r="K78" i="2"/>
  <c r="K91" i="2"/>
  <c r="K93" i="2"/>
  <c r="K89" i="2"/>
  <c r="K90" i="2"/>
  <c r="K92" i="2"/>
  <c r="K83" i="2"/>
  <c r="K98" i="2"/>
  <c r="K82" i="2"/>
  <c r="K86" i="2"/>
  <c r="K85" i="2"/>
  <c r="K81" i="2"/>
  <c r="K96" i="2"/>
  <c r="K95" i="2"/>
  <c r="K87" i="2"/>
  <c r="K84" i="2"/>
  <c r="K80" i="2"/>
  <c r="K94" i="2"/>
  <c r="K79" i="2"/>
  <c r="K97" i="2"/>
  <c r="K99" i="2"/>
  <c r="L1365" i="1"/>
  <c r="L773" i="1"/>
  <c r="L1117" i="1"/>
  <c r="L1527" i="1"/>
  <c r="L80" i="1"/>
  <c r="L1125" i="1"/>
  <c r="L442" i="1"/>
  <c r="L764" i="1"/>
  <c r="L434" i="1"/>
  <c r="L1854" i="1"/>
  <c r="L77" i="1"/>
  <c r="L1525" i="1"/>
  <c r="L770" i="1"/>
  <c r="L772" i="1"/>
  <c r="L2135" i="1"/>
  <c r="L437" i="1"/>
  <c r="L765" i="1"/>
  <c r="L768" i="1"/>
  <c r="L1715" i="1"/>
  <c r="L761" i="1"/>
  <c r="L760" i="1"/>
  <c r="L70" i="1"/>
  <c r="L1524" i="1"/>
  <c r="L1366" i="1"/>
  <c r="L431" i="1"/>
  <c r="L423" i="1"/>
  <c r="L435" i="1"/>
  <c r="L1709" i="1"/>
  <c r="L1705" i="1"/>
  <c r="L1701" i="1"/>
  <c r="L1697" i="1"/>
  <c r="L1693" i="1"/>
  <c r="L443" i="1"/>
  <c r="L428" i="1"/>
  <c r="L2139" i="1"/>
  <c r="L1718" i="1"/>
  <c r="L99" i="1"/>
  <c r="L1122" i="1"/>
  <c r="L1528" i="1"/>
  <c r="L777" i="1"/>
  <c r="L66" i="1"/>
  <c r="L1120" i="1"/>
  <c r="L427" i="1"/>
  <c r="L1853" i="1"/>
  <c r="L441" i="1"/>
  <c r="L1955" i="1"/>
  <c r="L1851" i="1"/>
  <c r="L1711" i="1"/>
  <c r="L1707" i="1"/>
  <c r="L1703" i="1"/>
  <c r="L1699" i="1"/>
  <c r="L1695" i="1"/>
  <c r="L1124" i="1"/>
  <c r="L445" i="1"/>
  <c r="L76" i="1"/>
  <c r="L429" i="1"/>
  <c r="L766" i="1"/>
  <c r="L74" i="1"/>
  <c r="L2136" i="1"/>
  <c r="L1852" i="1"/>
  <c r="L1956" i="1"/>
  <c r="L68" i="1"/>
  <c r="L1131" i="1"/>
  <c r="L1717" i="1"/>
  <c r="J450" i="1"/>
  <c r="I450" i="1"/>
  <c r="L769" i="1"/>
  <c r="L1954" i="1"/>
  <c r="L82" i="1"/>
  <c r="L1531" i="1"/>
  <c r="L1713" i="1"/>
  <c r="L87" i="1"/>
  <c r="L1846" i="1"/>
  <c r="L1529" i="1"/>
  <c r="L1121" i="1"/>
  <c r="L86" i="1"/>
  <c r="L85" i="1"/>
  <c r="L89" i="1"/>
  <c r="L776" i="1"/>
  <c r="J2175" i="1"/>
  <c r="I2175" i="1"/>
  <c r="L81" i="1"/>
  <c r="L73" i="1"/>
  <c r="L75" i="1"/>
  <c r="L84" i="1"/>
  <c r="L88" i="1"/>
  <c r="L433" i="1"/>
  <c r="L2057" i="1"/>
  <c r="L1132" i="1"/>
  <c r="L83" i="1"/>
  <c r="L95" i="1"/>
  <c r="L1850" i="1"/>
  <c r="L424" i="1"/>
  <c r="L447" i="1"/>
  <c r="L78" i="1"/>
  <c r="L1957" i="1"/>
  <c r="L757" i="1"/>
  <c r="L758" i="1"/>
  <c r="L1114" i="1"/>
  <c r="L762" i="1"/>
  <c r="L451" i="1"/>
  <c r="L454" i="1"/>
  <c r="L1958" i="1"/>
  <c r="L1692" i="1"/>
  <c r="L780" i="1"/>
  <c r="L79" i="1"/>
  <c r="L455" i="1"/>
  <c r="L2174" i="1"/>
  <c r="L453" i="1"/>
  <c r="L2134" i="1"/>
  <c r="L1371" i="1"/>
  <c r="L1953" i="1"/>
  <c r="L96" i="1"/>
  <c r="L98" i="1"/>
  <c r="L1710" i="1"/>
  <c r="L1706" i="1"/>
  <c r="L1702" i="1"/>
  <c r="L1698" i="1"/>
  <c r="L1694" i="1"/>
  <c r="L444" i="1"/>
  <c r="L1691" i="1"/>
  <c r="L449" i="1"/>
  <c r="L94" i="1"/>
  <c r="L97" i="1"/>
  <c r="L1127" i="1"/>
  <c r="L767" i="1"/>
  <c r="L774" i="1"/>
  <c r="L1523" i="1"/>
  <c r="L1526" i="1"/>
  <c r="L1130" i="1"/>
  <c r="L69" i="1"/>
  <c r="L67" i="1"/>
  <c r="L1521" i="1"/>
  <c r="L1520" i="1"/>
  <c r="L1115" i="1"/>
  <c r="L1363" i="1"/>
  <c r="L92" i="1"/>
  <c r="L93" i="1"/>
  <c r="L430" i="1"/>
  <c r="L2137" i="1"/>
  <c r="L1959" i="1"/>
  <c r="L1855" i="1"/>
  <c r="L1129" i="1"/>
  <c r="L1849" i="1"/>
  <c r="L1123" i="1"/>
  <c r="L1367" i="1"/>
  <c r="L759" i="1"/>
  <c r="L90" i="1"/>
  <c r="L771" i="1"/>
  <c r="L1848" i="1"/>
  <c r="L1712" i="1"/>
  <c r="L1708" i="1"/>
  <c r="L1704" i="1"/>
  <c r="L1700" i="1"/>
  <c r="L1696" i="1"/>
  <c r="L1119" i="1"/>
  <c r="L1118" i="1"/>
  <c r="L425" i="1"/>
  <c r="L452" i="1"/>
  <c r="L446" i="1"/>
  <c r="L1522" i="1"/>
  <c r="L1847" i="1"/>
  <c r="L71" i="1"/>
  <c r="L1372" i="1"/>
  <c r="L448" i="1"/>
  <c r="L763" i="1"/>
  <c r="L426" i="1"/>
  <c r="L775" i="1"/>
  <c r="L91" i="1"/>
  <c r="L1960" i="1"/>
  <c r="L2138" i="1"/>
  <c r="L1716" i="1"/>
  <c r="L1714" i="1"/>
  <c r="L1370" i="1"/>
  <c r="L1369" i="1"/>
  <c r="L1368" i="1"/>
  <c r="L432" i="1"/>
  <c r="L1364" i="1"/>
  <c r="L1532" i="1"/>
  <c r="L779" i="1"/>
  <c r="L1530" i="1"/>
  <c r="L778" i="1"/>
  <c r="L436" i="1"/>
  <c r="K1288" i="2" l="1"/>
  <c r="L2175" i="1"/>
  <c r="L450" i="1"/>
  <c r="K1895" i="2"/>
  <c r="K1938" i="2"/>
  <c r="K1937" i="2"/>
  <c r="K1846" i="2"/>
  <c r="K1848" i="2"/>
  <c r="K1847" i="2"/>
  <c r="K1791" i="2"/>
  <c r="K1795" i="2"/>
  <c r="K1794" i="2"/>
  <c r="K1793" i="2"/>
  <c r="K1792" i="2"/>
  <c r="K1703" i="2"/>
  <c r="K1704" i="2"/>
  <c r="K1705" i="2"/>
  <c r="K1700" i="2"/>
  <c r="K1701" i="2"/>
  <c r="K1702" i="2"/>
  <c r="K1707" i="2"/>
  <c r="K1706" i="2"/>
  <c r="K1577" i="2"/>
  <c r="K1578" i="2"/>
  <c r="K1443" i="2"/>
  <c r="K1275" i="2"/>
  <c r="K1273" i="2"/>
  <c r="K1271" i="2"/>
  <c r="K1272" i="2"/>
  <c r="K1269" i="2"/>
  <c r="K1270" i="2"/>
  <c r="K1267" i="2"/>
  <c r="K1268" i="2"/>
  <c r="K1274" i="2"/>
  <c r="K1022" i="2"/>
  <c r="K1021" i="2"/>
  <c r="K1034" i="2"/>
  <c r="K1033" i="2"/>
  <c r="K1035" i="2"/>
  <c r="K1032" i="2"/>
  <c r="K1031" i="2"/>
  <c r="K1030" i="2"/>
  <c r="K1029" i="2"/>
  <c r="K1026" i="2"/>
  <c r="K1028" i="2"/>
  <c r="K1027" i="2"/>
  <c r="K1025" i="2"/>
  <c r="K1024" i="2"/>
  <c r="K1023" i="2"/>
  <c r="K713" i="2"/>
  <c r="K710" i="2"/>
  <c r="K684" i="2"/>
  <c r="K688" i="2"/>
  <c r="K687" i="2"/>
  <c r="K685" i="2"/>
  <c r="K686" i="2"/>
  <c r="K706" i="2"/>
  <c r="K705" i="2"/>
  <c r="K700" i="2"/>
  <c r="K704" i="2"/>
  <c r="K703" i="2"/>
  <c r="K701" i="2"/>
  <c r="K702" i="2"/>
  <c r="K711" i="2"/>
  <c r="K712" i="2"/>
  <c r="K707" i="2"/>
  <c r="K708" i="2"/>
  <c r="K689" i="2"/>
  <c r="K690" i="2"/>
  <c r="K696" i="2"/>
  <c r="K697" i="2"/>
  <c r="K698" i="2"/>
  <c r="K699" i="2"/>
  <c r="K693" i="2"/>
  <c r="K694" i="2"/>
  <c r="K695" i="2"/>
  <c r="K692" i="2"/>
  <c r="K691" i="2"/>
  <c r="K709" i="2"/>
  <c r="K428" i="2"/>
  <c r="K424" i="2"/>
  <c r="K397" i="2"/>
  <c r="K396" i="2"/>
  <c r="K422" i="2"/>
  <c r="K417" i="2"/>
  <c r="K416" i="2"/>
  <c r="K415" i="2"/>
  <c r="K418" i="2"/>
  <c r="K414" i="2"/>
  <c r="K419" i="2"/>
  <c r="K409" i="2"/>
  <c r="K421" i="2"/>
  <c r="K420" i="2"/>
  <c r="K408" i="2"/>
  <c r="K405" i="2"/>
  <c r="K410" i="2"/>
  <c r="K412" i="2"/>
  <c r="K413" i="2"/>
  <c r="K411" i="2"/>
  <c r="K406" i="2"/>
  <c r="K407" i="2"/>
  <c r="K427" i="2"/>
  <c r="K426" i="2"/>
  <c r="K425" i="2"/>
  <c r="K404" i="2"/>
  <c r="K398" i="2"/>
  <c r="K399" i="2"/>
  <c r="K400" i="2"/>
  <c r="K403" i="2"/>
  <c r="K401" i="2"/>
  <c r="K402" i="2"/>
  <c r="K423" i="2"/>
  <c r="K77" i="2"/>
  <c r="K72" i="2"/>
  <c r="K39" i="2"/>
  <c r="K50" i="2"/>
  <c r="K33" i="2"/>
  <c r="K36" i="2"/>
  <c r="K34" i="2"/>
  <c r="K35" i="2"/>
  <c r="K69" i="2"/>
  <c r="K68" i="2"/>
  <c r="K63" i="2"/>
  <c r="K62" i="2"/>
  <c r="K61" i="2"/>
  <c r="K58" i="2"/>
  <c r="K59" i="2"/>
  <c r="K60" i="2"/>
  <c r="K65" i="2"/>
  <c r="K64" i="2"/>
  <c r="K66" i="2"/>
  <c r="K67" i="2"/>
  <c r="K48" i="2"/>
  <c r="K49" i="2"/>
  <c r="K52" i="2"/>
  <c r="K54" i="2"/>
  <c r="K53" i="2"/>
  <c r="K57" i="2"/>
  <c r="K56" i="2"/>
  <c r="K55" i="2"/>
  <c r="K51" i="2"/>
  <c r="K75" i="2"/>
  <c r="K76" i="2"/>
  <c r="K73" i="2"/>
  <c r="K74" i="2"/>
  <c r="K38" i="2"/>
  <c r="K37" i="2"/>
  <c r="K47" i="2"/>
  <c r="K46" i="2"/>
  <c r="K45" i="2"/>
  <c r="K43" i="2"/>
  <c r="K44" i="2"/>
  <c r="K40" i="2"/>
  <c r="K42" i="2"/>
  <c r="K41" i="2"/>
  <c r="K71" i="2"/>
  <c r="K70" i="2"/>
  <c r="L2172" i="1"/>
  <c r="L2173" i="1"/>
  <c r="L2133" i="1"/>
  <c r="L2132" i="1"/>
  <c r="L2055" i="1"/>
  <c r="L2056" i="1"/>
  <c r="L1950" i="1"/>
  <c r="L1952" i="1"/>
  <c r="L1951" i="1"/>
  <c r="L1844" i="1"/>
  <c r="L1845" i="1"/>
  <c r="L1834" i="1"/>
  <c r="L1842" i="1"/>
  <c r="L1841" i="1"/>
  <c r="L1838" i="1"/>
  <c r="L1840" i="1"/>
  <c r="L1839" i="1"/>
  <c r="L1835" i="1"/>
  <c r="L1837" i="1"/>
  <c r="L1836" i="1"/>
  <c r="L1843" i="1"/>
  <c r="L1689" i="1"/>
  <c r="L1688" i="1"/>
  <c r="L1690" i="1"/>
  <c r="L1516" i="1"/>
  <c r="L1514" i="1"/>
  <c r="L1508" i="1"/>
  <c r="L1509" i="1"/>
  <c r="L1510" i="1"/>
  <c r="L1511" i="1"/>
  <c r="L1512" i="1"/>
  <c r="L1513" i="1"/>
  <c r="L1515" i="1"/>
  <c r="L1518" i="1"/>
  <c r="L1519" i="1"/>
  <c r="L1517" i="1"/>
  <c r="L1507" i="1"/>
  <c r="L1361" i="1"/>
  <c r="L1356" i="1"/>
  <c r="L1357" i="1"/>
  <c r="L1355" i="1"/>
  <c r="L1358" i="1"/>
  <c r="L1354" i="1"/>
  <c r="L1347" i="1"/>
  <c r="L1353" i="1"/>
  <c r="L1352" i="1"/>
  <c r="L1351" i="1"/>
  <c r="L1350" i="1"/>
  <c r="L1349" i="1"/>
  <c r="L1348" i="1"/>
  <c r="L1360" i="1"/>
  <c r="L1359" i="1"/>
  <c r="L1362" i="1"/>
  <c r="L1093" i="1"/>
  <c r="L1092" i="1"/>
  <c r="L1095" i="1"/>
  <c r="L1103" i="1"/>
  <c r="L1109" i="1"/>
  <c r="L1108" i="1"/>
  <c r="L1106" i="1"/>
  <c r="L1107" i="1"/>
  <c r="L1105" i="1"/>
  <c r="L1104" i="1"/>
  <c r="L1102" i="1"/>
  <c r="L1094" i="1"/>
  <c r="L1111" i="1"/>
  <c r="L1112" i="1"/>
  <c r="L1100" i="1"/>
  <c r="L1101" i="1"/>
  <c r="L1110" i="1"/>
  <c r="L1099" i="1"/>
  <c r="L1098" i="1"/>
  <c r="L1097" i="1"/>
  <c r="L1096" i="1"/>
  <c r="L1113" i="1"/>
  <c r="L717" i="1"/>
  <c r="L716" i="1"/>
  <c r="L715" i="1"/>
  <c r="L709" i="1"/>
  <c r="L708" i="1"/>
  <c r="L744" i="1"/>
  <c r="L714" i="1"/>
  <c r="L711" i="1"/>
  <c r="L749" i="1"/>
  <c r="L747" i="1"/>
  <c r="L748" i="1"/>
  <c r="L730" i="1"/>
  <c r="L731" i="1"/>
  <c r="L728" i="1"/>
  <c r="L729" i="1"/>
  <c r="L733" i="1"/>
  <c r="L735" i="1"/>
  <c r="L732" i="1"/>
  <c r="L734" i="1"/>
  <c r="L740" i="1"/>
  <c r="L736" i="1"/>
  <c r="L737" i="1"/>
  <c r="L739" i="1"/>
  <c r="L738" i="1"/>
  <c r="L742" i="1"/>
  <c r="L741" i="1"/>
  <c r="L743" i="1"/>
  <c r="L710" i="1"/>
  <c r="L746" i="1"/>
  <c r="L745" i="1"/>
  <c r="L756" i="1"/>
  <c r="L753" i="1"/>
  <c r="L752" i="1"/>
  <c r="L754" i="1"/>
  <c r="L755" i="1"/>
  <c r="L713" i="1"/>
  <c r="L750" i="1"/>
  <c r="L751" i="1"/>
  <c r="L718" i="1"/>
  <c r="L719" i="1"/>
  <c r="L725" i="1"/>
  <c r="L722" i="1"/>
  <c r="L727" i="1"/>
  <c r="I726" i="1"/>
  <c r="L726" i="1" s="1"/>
  <c r="L724" i="1"/>
  <c r="I723" i="1"/>
  <c r="L721" i="1"/>
  <c r="L720" i="1"/>
  <c r="L392" i="1"/>
  <c r="L419" i="1"/>
  <c r="L418" i="1"/>
  <c r="I417" i="1"/>
  <c r="L417" i="1" s="1"/>
  <c r="L389" i="1"/>
  <c r="L391" i="1"/>
  <c r="L390" i="1"/>
  <c r="L412" i="1"/>
  <c r="L413" i="1"/>
  <c r="L414" i="1"/>
  <c r="L416" i="1"/>
  <c r="L415" i="1"/>
  <c r="L404" i="1"/>
  <c r="L403" i="1"/>
  <c r="L405" i="1"/>
  <c r="L407" i="1"/>
  <c r="L406" i="1"/>
  <c r="L402" i="1"/>
  <c r="L408" i="1"/>
  <c r="L410" i="1"/>
  <c r="L411" i="1"/>
  <c r="L409" i="1"/>
  <c r="L422" i="1"/>
  <c r="L421" i="1"/>
  <c r="L420" i="1"/>
  <c r="L401" i="1"/>
  <c r="L400" i="1"/>
  <c r="L399" i="1"/>
  <c r="L398" i="1"/>
  <c r="L393" i="1"/>
  <c r="L395" i="1"/>
  <c r="L394" i="1"/>
  <c r="L397" i="1"/>
  <c r="L396" i="1"/>
  <c r="L65" i="1"/>
  <c r="L64" i="1"/>
  <c r="L62" i="1"/>
  <c r="L63" i="1"/>
  <c r="L34" i="1"/>
  <c r="L35" i="1"/>
  <c r="L61" i="1"/>
  <c r="L60" i="1"/>
  <c r="L56" i="1"/>
  <c r="L57" i="1"/>
  <c r="L52" i="1"/>
  <c r="L51" i="1"/>
  <c r="L53" i="1"/>
  <c r="L54" i="1"/>
  <c r="L55" i="1"/>
  <c r="L43" i="1"/>
  <c r="L44" i="1"/>
  <c r="L45" i="1"/>
  <c r="L42" i="1"/>
  <c r="L47" i="1"/>
  <c r="L46" i="1"/>
  <c r="L50" i="1"/>
  <c r="L49" i="1"/>
  <c r="L48" i="1"/>
  <c r="L59" i="1"/>
  <c r="L37" i="1"/>
  <c r="L36" i="1"/>
  <c r="L41" i="1"/>
  <c r="L40" i="1"/>
  <c r="L39" i="1"/>
  <c r="L38" i="1"/>
  <c r="L723" i="1" l="1"/>
  <c r="K395" i="2"/>
  <c r="K394" i="2"/>
  <c r="K1936" i="2"/>
  <c r="K1844" i="2"/>
  <c r="K1845" i="2"/>
  <c r="K1843" i="2"/>
  <c r="K1790" i="2"/>
  <c r="K1699" i="2"/>
  <c r="K1441" i="2"/>
  <c r="K1442" i="2"/>
  <c r="K1439" i="2"/>
  <c r="K1438" i="2"/>
  <c r="K1440" i="2"/>
  <c r="K1266" i="2"/>
  <c r="K1264" i="2"/>
  <c r="K1265" i="2"/>
  <c r="K1014" i="2"/>
  <c r="K1020" i="2"/>
  <c r="K1011" i="2"/>
  <c r="K1016" i="2"/>
  <c r="K1015" i="2"/>
  <c r="K1012" i="2"/>
  <c r="K1019" i="2"/>
  <c r="K1018" i="2"/>
  <c r="K1010" i="2"/>
  <c r="K1013" i="2"/>
  <c r="K1017" i="2"/>
  <c r="K1008" i="2"/>
  <c r="K1009" i="2"/>
  <c r="K675" i="2"/>
  <c r="K668" i="2"/>
  <c r="K665" i="2"/>
  <c r="K662" i="2"/>
  <c r="K669" i="2"/>
  <c r="K673" i="2"/>
  <c r="K670" i="2"/>
  <c r="K663" i="2"/>
  <c r="K677" i="2"/>
  <c r="K664" i="2"/>
  <c r="K681" i="2"/>
  <c r="K671" i="2"/>
  <c r="K679" i="2"/>
  <c r="K667" i="2"/>
  <c r="K674" i="2"/>
  <c r="K666" i="2"/>
  <c r="K682" i="2"/>
  <c r="K683" i="2"/>
  <c r="K676" i="2"/>
  <c r="K680" i="2"/>
  <c r="K672" i="2"/>
  <c r="K678" i="2"/>
  <c r="K377" i="2"/>
  <c r="K378" i="2"/>
  <c r="K374" i="2"/>
  <c r="K376" i="2"/>
  <c r="K383" i="2"/>
  <c r="K387" i="2"/>
  <c r="K393" i="2"/>
  <c r="K392" i="2"/>
  <c r="K385" i="2"/>
  <c r="K382" i="2"/>
  <c r="K391" i="2"/>
  <c r="K389" i="2"/>
  <c r="K390" i="2"/>
  <c r="K388" i="2"/>
  <c r="K375" i="2"/>
  <c r="K379" i="2"/>
  <c r="K380" i="2"/>
  <c r="K386" i="2"/>
  <c r="K381" i="2"/>
  <c r="K384" i="2"/>
  <c r="K22" i="2"/>
  <c r="K17" i="2"/>
  <c r="K26" i="2"/>
  <c r="K28" i="2"/>
  <c r="K23" i="2"/>
  <c r="K19" i="2"/>
  <c r="K11" i="2"/>
  <c r="K9" i="2"/>
  <c r="K15" i="2"/>
  <c r="K24" i="2"/>
  <c r="K29" i="2"/>
  <c r="K30" i="2"/>
  <c r="K31" i="2"/>
  <c r="K32" i="2"/>
  <c r="K25" i="2"/>
  <c r="K14" i="2"/>
  <c r="K10" i="2"/>
  <c r="K13" i="2"/>
  <c r="K27" i="2"/>
  <c r="K12" i="2"/>
  <c r="K16" i="2"/>
  <c r="K20" i="2"/>
  <c r="K18" i="2"/>
  <c r="K21" i="2"/>
  <c r="L2131" i="1"/>
  <c r="L1948" i="1"/>
  <c r="L1949" i="1"/>
  <c r="L1940" i="1"/>
  <c r="L1941" i="1"/>
  <c r="L1946" i="1"/>
  <c r="L1945" i="1"/>
  <c r="L1947" i="1"/>
  <c r="L1942" i="1"/>
  <c r="L1943" i="1"/>
  <c r="L1944" i="1"/>
  <c r="L1938" i="1"/>
  <c r="L1939" i="1"/>
  <c r="L1687" i="1"/>
  <c r="L1686" i="1"/>
  <c r="L1506" i="1"/>
  <c r="L1504" i="1"/>
  <c r="L1505" i="1"/>
  <c r="L1502" i="1"/>
  <c r="L1503" i="1"/>
  <c r="L1500" i="1"/>
  <c r="L1499" i="1"/>
  <c r="L1346" i="1"/>
  <c r="L1345" i="1"/>
  <c r="I1342" i="1"/>
  <c r="L1342" i="1" s="1"/>
  <c r="L1344" i="1"/>
  <c r="L1343" i="1"/>
  <c r="L1089" i="1"/>
  <c r="L1085" i="1"/>
  <c r="L1084" i="1"/>
  <c r="L1090" i="1"/>
  <c r="L1091" i="1"/>
  <c r="L1088" i="1"/>
  <c r="L1087" i="1"/>
  <c r="I1080" i="1"/>
  <c r="L1080" i="1" s="1"/>
  <c r="L1081" i="1"/>
  <c r="L1082" i="1"/>
  <c r="L1086" i="1"/>
  <c r="L1083" i="1"/>
  <c r="L706" i="1"/>
  <c r="L707" i="1"/>
  <c r="L705" i="1"/>
  <c r="L704" i="1"/>
  <c r="L693" i="1"/>
  <c r="L696" i="1"/>
  <c r="L697" i="1"/>
  <c r="L694" i="1"/>
  <c r="L695" i="1"/>
  <c r="L688" i="1"/>
  <c r="L700" i="1"/>
  <c r="L701" i="1"/>
  <c r="L702" i="1"/>
  <c r="L703" i="1"/>
  <c r="L699" i="1"/>
  <c r="L691" i="1"/>
  <c r="L690" i="1"/>
  <c r="L692" i="1"/>
  <c r="L689" i="1"/>
  <c r="L387" i="1"/>
  <c r="L388" i="1"/>
  <c r="L380" i="1"/>
  <c r="L383" i="1"/>
  <c r="L381" i="1"/>
  <c r="L382" i="1"/>
  <c r="L384" i="1"/>
  <c r="L385" i="1"/>
  <c r="L377" i="1"/>
  <c r="L367" i="1"/>
  <c r="L371" i="1"/>
  <c r="L366" i="1"/>
  <c r="L370" i="1"/>
  <c r="L372" i="1"/>
  <c r="L369" i="1"/>
  <c r="L368" i="1"/>
  <c r="L386" i="1"/>
  <c r="L365" i="1"/>
  <c r="L364" i="1"/>
  <c r="L362" i="1"/>
  <c r="L363" i="1"/>
  <c r="L375" i="1"/>
  <c r="L376" i="1"/>
  <c r="L374" i="1"/>
  <c r="L379" i="1"/>
  <c r="L378" i="1"/>
  <c r="L373" i="1"/>
  <c r="L15" i="1"/>
  <c r="L14" i="1"/>
  <c r="L24" i="1"/>
  <c r="L25" i="1"/>
  <c r="L23" i="1"/>
  <c r="L26" i="1"/>
  <c r="L13" i="1"/>
  <c r="L21" i="1"/>
  <c r="L22" i="1"/>
  <c r="L19" i="1"/>
  <c r="L20" i="1"/>
  <c r="L17" i="1"/>
  <c r="L18" i="1"/>
  <c r="L29" i="1"/>
  <c r="L28" i="1"/>
  <c r="L27" i="1"/>
  <c r="L30" i="1"/>
  <c r="K1842" i="2" l="1"/>
  <c r="K1841" i="2"/>
  <c r="K661" i="2"/>
  <c r="K660" i="2"/>
  <c r="K659" i="2"/>
  <c r="K687" i="1" l="1"/>
  <c r="L687" i="1" s="1"/>
  <c r="L361" i="1"/>
</calcChain>
</file>

<file path=xl/sharedStrings.xml><?xml version="1.0" encoding="utf-8"?>
<sst xmlns="http://schemas.openxmlformats.org/spreadsheetml/2006/main" count="23516" uniqueCount="4736">
  <si>
    <t>일반경쟁</t>
    <phoneticPr fontId="3" type="noConversion"/>
  </si>
  <si>
    <t>제한경쟁</t>
    <phoneticPr fontId="3" type="noConversion"/>
  </si>
  <si>
    <t>지명경쟁</t>
    <phoneticPr fontId="3" type="noConversion"/>
  </si>
  <si>
    <t>순번</t>
    <phoneticPr fontId="3" type="noConversion"/>
  </si>
  <si>
    <t>발주월</t>
    <phoneticPr fontId="3" type="noConversion"/>
  </si>
  <si>
    <t>공사명</t>
    <phoneticPr fontId="3" type="noConversion"/>
  </si>
  <si>
    <t>공사종류</t>
    <phoneticPr fontId="3" type="noConversion"/>
  </si>
  <si>
    <t>공사지역</t>
    <phoneticPr fontId="3" type="noConversion"/>
  </si>
  <si>
    <t>계약방법</t>
    <phoneticPr fontId="3" type="noConversion"/>
  </si>
  <si>
    <t>도급공사비(a)</t>
    <phoneticPr fontId="3" type="noConversion"/>
  </si>
  <si>
    <t>사급자재비(b)</t>
    <phoneticPr fontId="3" type="noConversion"/>
  </si>
  <si>
    <t>기타 (c)</t>
    <phoneticPr fontId="3" type="noConversion"/>
  </si>
  <si>
    <t>계(a+b+c)</t>
    <phoneticPr fontId="3" type="noConversion"/>
  </si>
  <si>
    <t>수의계약사유</t>
    <phoneticPr fontId="3" type="noConversion"/>
  </si>
  <si>
    <t>HVDC건설본부</t>
    <phoneticPr fontId="3" type="noConversion"/>
  </si>
  <si>
    <t>토건부</t>
    <phoneticPr fontId="3" type="noConversion"/>
  </si>
  <si>
    <t>토건</t>
    <phoneticPr fontId="3" type="noConversion"/>
  </si>
  <si>
    <t>경기도</t>
    <phoneticPr fontId="3" type="noConversion"/>
  </si>
  <si>
    <t>일반경쟁</t>
  </si>
  <si>
    <t>변환건설부</t>
    <phoneticPr fontId="3" type="noConversion"/>
  </si>
  <si>
    <t>전기(송변전)</t>
    <phoneticPr fontId="3" type="noConversion"/>
  </si>
  <si>
    <t>강원본부</t>
  </si>
  <si>
    <t>경영지원부</t>
  </si>
  <si>
    <t>강원본부 신사옥부지 기존건물 해체공사</t>
  </si>
  <si>
    <t>건축</t>
  </si>
  <si>
    <t>기타</t>
  </si>
  <si>
    <t>제한경쟁</t>
  </si>
  <si>
    <t>토건운영부</t>
  </si>
  <si>
    <t>전기(배전)</t>
  </si>
  <si>
    <t>ICT운영부</t>
  </si>
  <si>
    <t>ICT</t>
  </si>
  <si>
    <t>수의계약</t>
  </si>
  <si>
    <t>변전운영부</t>
  </si>
  <si>
    <t>양구지사</t>
  </si>
  <si>
    <t>배전건설부</t>
  </si>
  <si>
    <t>배전운영부</t>
  </si>
  <si>
    <t>경기본부</t>
  </si>
  <si>
    <t>경기도</t>
  </si>
  <si>
    <t>배전설계부</t>
  </si>
  <si>
    <t>이천지사</t>
  </si>
  <si>
    <t>지중설비부</t>
  </si>
  <si>
    <t>전문</t>
  </si>
  <si>
    <t>전력공급부</t>
  </si>
  <si>
    <t>송전운영부</t>
  </si>
  <si>
    <t>토건</t>
  </si>
  <si>
    <t>소방</t>
  </si>
  <si>
    <t>파주지사</t>
  </si>
  <si>
    <t>구리지사</t>
  </si>
  <si>
    <t>남양주지사</t>
  </si>
  <si>
    <t>구리전력지사</t>
  </si>
  <si>
    <t>경남본부</t>
  </si>
  <si>
    <t>경상남도</t>
  </si>
  <si>
    <t>하이~덕호간 경상남도청 도로확포장 전주 이설(혼재, 외감)</t>
  </si>
  <si>
    <t>진주전력지사</t>
  </si>
  <si>
    <t>통영지사</t>
  </si>
  <si>
    <t>건축</t>
    <phoneticPr fontId="3" type="noConversion"/>
  </si>
  <si>
    <t>경북본부</t>
  </si>
  <si>
    <t>경상북도</t>
  </si>
  <si>
    <t>경인건설본부</t>
    <phoneticPr fontId="3" type="noConversion"/>
  </si>
  <si>
    <t>변전건설부</t>
    <phoneticPr fontId="3" type="noConversion"/>
  </si>
  <si>
    <t>서울특별시</t>
    <phoneticPr fontId="3" type="noConversion"/>
  </si>
  <si>
    <t>전자통신부</t>
    <phoneticPr fontId="3" type="noConversion"/>
  </si>
  <si>
    <t>ICT</t>
    <phoneticPr fontId="3" type="noConversion"/>
  </si>
  <si>
    <t>구조설계부</t>
    <phoneticPr fontId="3" type="noConversion"/>
  </si>
  <si>
    <t>전력구</t>
    <phoneticPr fontId="3" type="noConversion"/>
  </si>
  <si>
    <t>수의계약</t>
    <phoneticPr fontId="3" type="noConversion"/>
  </si>
  <si>
    <t>토목부</t>
    <phoneticPr fontId="3" type="noConversion"/>
  </si>
  <si>
    <t>인천광역시</t>
    <phoneticPr fontId="3" type="noConversion"/>
  </si>
  <si>
    <t>경인건설본부</t>
  </si>
  <si>
    <t>지중건설부</t>
  </si>
  <si>
    <t>서울특별시</t>
  </si>
  <si>
    <t>지중건설부</t>
    <phoneticPr fontId="3" type="noConversion"/>
  </si>
  <si>
    <t>소방</t>
    <phoneticPr fontId="3" type="noConversion"/>
  </si>
  <si>
    <t>전문</t>
    <phoneticPr fontId="3" type="noConversion"/>
  </si>
  <si>
    <t>광주전남본부</t>
  </si>
  <si>
    <t>광주광역시</t>
  </si>
  <si>
    <t>광주광역시,전라남도</t>
    <phoneticPr fontId="3" type="noConversion"/>
  </si>
  <si>
    <t>전라남도</t>
  </si>
  <si>
    <t>순천전력지사</t>
  </si>
  <si>
    <t>남부건설본부</t>
  </si>
  <si>
    <t>구조설계부</t>
  </si>
  <si>
    <t>전력구</t>
  </si>
  <si>
    <t>대구경북건설지사</t>
  </si>
  <si>
    <t>변전건설부</t>
  </si>
  <si>
    <t>송전건설부</t>
  </si>
  <si>
    <t>남서울본부</t>
  </si>
  <si>
    <t>강서양천지사</t>
  </si>
  <si>
    <t>구로금천지사</t>
  </si>
  <si>
    <t>서초지사</t>
  </si>
  <si>
    <t>동서울전력지사</t>
  </si>
  <si>
    <t>국가계약법시행령 제26조 1항 2호 바목</t>
  </si>
  <si>
    <t>LS제 25.8kV GIS 메커니즘부 부품교체공사</t>
  </si>
  <si>
    <t>CCTV 교체 공사</t>
  </si>
  <si>
    <t>설비보강부</t>
  </si>
  <si>
    <t>전자제어부</t>
  </si>
  <si>
    <t>대구본부</t>
  </si>
  <si>
    <t>포항지사</t>
  </si>
  <si>
    <t>포항전력지사</t>
  </si>
  <si>
    <t>칠곡지사</t>
  </si>
  <si>
    <t>청도지사</t>
  </si>
  <si>
    <t>영천지사</t>
  </si>
  <si>
    <t>성주지사</t>
  </si>
  <si>
    <t>변전부</t>
  </si>
  <si>
    <t>디지털기획부</t>
  </si>
  <si>
    <t>대구광역시</t>
  </si>
  <si>
    <t>동대구지사</t>
  </si>
  <si>
    <t>남대구지사</t>
  </si>
  <si>
    <t>그리드보강부</t>
  </si>
  <si>
    <t>경주지사</t>
  </si>
  <si>
    <t>경산전력지사</t>
  </si>
  <si>
    <t>ICT기술부</t>
  </si>
  <si>
    <t>대구광역시,경상북도</t>
  </si>
  <si>
    <t>서대구지사</t>
  </si>
  <si>
    <t>김천지사</t>
  </si>
  <si>
    <t>대전세종충남본부</t>
    <phoneticPr fontId="3" type="noConversion"/>
  </si>
  <si>
    <t>배전건설부</t>
    <phoneticPr fontId="3" type="noConversion"/>
  </si>
  <si>
    <t>전기(배전)</t>
    <phoneticPr fontId="3" type="noConversion"/>
  </si>
  <si>
    <t>충청남도</t>
    <phoneticPr fontId="3" type="noConversion"/>
  </si>
  <si>
    <t>대전광역시</t>
    <phoneticPr fontId="3" type="noConversion"/>
  </si>
  <si>
    <t>세종특별자치시</t>
    <phoneticPr fontId="3" type="noConversion"/>
  </si>
  <si>
    <t>ICT운영부</t>
    <phoneticPr fontId="3" type="noConversion"/>
  </si>
  <si>
    <t>대전광역시,세종특별자치시,충청남도</t>
    <phoneticPr fontId="3" type="noConversion"/>
  </si>
  <si>
    <t>송전운영부</t>
    <phoneticPr fontId="3" type="noConversion"/>
  </si>
  <si>
    <t>대전전력지사</t>
    <phoneticPr fontId="3" type="noConversion"/>
  </si>
  <si>
    <t>서산전력지사</t>
    <phoneticPr fontId="3" type="noConversion"/>
  </si>
  <si>
    <t>설비보강부</t>
    <phoneticPr fontId="3" type="noConversion"/>
  </si>
  <si>
    <t>당진지사</t>
    <phoneticPr fontId="3" type="noConversion"/>
  </si>
  <si>
    <t>부산광역시,경상남도</t>
    <phoneticPr fontId="3" type="noConversion"/>
  </si>
  <si>
    <t>부산광역시</t>
  </si>
  <si>
    <t>울산광역시</t>
  </si>
  <si>
    <t>서울본부</t>
  </si>
  <si>
    <t>노원도봉지사</t>
  </si>
  <si>
    <t>광진성동지사</t>
  </si>
  <si>
    <t>강북성북지사</t>
  </si>
  <si>
    <t>성동전력지사</t>
  </si>
  <si>
    <t>중부전력지사</t>
  </si>
  <si>
    <t>인천본부</t>
  </si>
  <si>
    <t>인천광역시</t>
  </si>
  <si>
    <t>남인천지사</t>
    <phoneticPr fontId="3" type="noConversion"/>
  </si>
  <si>
    <t>부천지사</t>
  </si>
  <si>
    <t>서인천지사</t>
  </si>
  <si>
    <t>전력연구원</t>
  </si>
  <si>
    <t>대전광역시</t>
  </si>
  <si>
    <t>전라북도</t>
  </si>
  <si>
    <t>토목</t>
  </si>
  <si>
    <t>제주본부</t>
  </si>
  <si>
    <t>송변전부</t>
  </si>
  <si>
    <t>중부건설본부</t>
    <phoneticPr fontId="3" type="noConversion"/>
  </si>
  <si>
    <t>송전건설부</t>
    <phoneticPr fontId="3" type="noConversion"/>
  </si>
  <si>
    <t>기타</t>
    <phoneticPr fontId="3" type="noConversion"/>
  </si>
  <si>
    <t>충청북도</t>
    <phoneticPr fontId="3" type="noConversion"/>
  </si>
  <si>
    <t>전라남도</t>
    <phoneticPr fontId="3" type="noConversion"/>
  </si>
  <si>
    <t>서남해변환부</t>
    <phoneticPr fontId="3" type="noConversion"/>
  </si>
  <si>
    <t>제주특별자치도</t>
    <phoneticPr fontId="3" type="noConversion"/>
  </si>
  <si>
    <t>부산광역시</t>
    <phoneticPr fontId="3" type="noConversion"/>
  </si>
  <si>
    <t>충북강원건설지사</t>
    <phoneticPr fontId="3" type="noConversion"/>
  </si>
  <si>
    <t>광주전남건설지사</t>
    <phoneticPr fontId="3" type="noConversion"/>
  </si>
  <si>
    <t>광주광역시</t>
    <phoneticPr fontId="3" type="noConversion"/>
  </si>
  <si>
    <t>충북본부</t>
  </si>
  <si>
    <t>충청북도</t>
  </si>
  <si>
    <t>토목</t>
    <phoneticPr fontId="3" type="noConversion"/>
  </si>
  <si>
    <t>군포전력지사</t>
  </si>
  <si>
    <t>성남전력지사</t>
  </si>
  <si>
    <t>오산지사</t>
  </si>
  <si>
    <t>강남지사</t>
  </si>
  <si>
    <t>효성제 25.8kV GIS 메커니즘부 부품교체공사</t>
  </si>
  <si>
    <t>칠곡전력지사</t>
  </si>
  <si>
    <t>영덕지사</t>
  </si>
  <si>
    <t>송전부</t>
  </si>
  <si>
    <t>천안전력지사</t>
    <phoneticPr fontId="3" type="noConversion"/>
  </si>
  <si>
    <t>변전운영부</t>
    <phoneticPr fontId="3" type="noConversion"/>
  </si>
  <si>
    <t>토건운영부</t>
    <phoneticPr fontId="3" type="noConversion"/>
  </si>
  <si>
    <t>울산광역시</t>
    <phoneticPr fontId="3" type="noConversion"/>
  </si>
  <si>
    <t>속초연수원</t>
    <phoneticPr fontId="3" type="noConversion"/>
  </si>
  <si>
    <t>운영팀</t>
    <phoneticPr fontId="3" type="noConversion"/>
  </si>
  <si>
    <t>시흥전력지사</t>
  </si>
  <si>
    <t>인천광역시,경기도</t>
    <phoneticPr fontId="3" type="noConversion"/>
  </si>
  <si>
    <t>전력ICT부</t>
  </si>
  <si>
    <t>서귀포시 예래로 지중화공사</t>
  </si>
  <si>
    <t>제주전력지사</t>
  </si>
  <si>
    <t>서남해토건부</t>
    <phoneticPr fontId="3" type="noConversion"/>
  </si>
  <si>
    <t>통영전력지사</t>
  </si>
  <si>
    <t>경영지원처</t>
  </si>
  <si>
    <t>사옥관리부</t>
  </si>
  <si>
    <t>재경시설관리부</t>
  </si>
  <si>
    <t>건축부</t>
    <phoneticPr fontId="3" type="noConversion"/>
  </si>
  <si>
    <t>강남전력지사</t>
  </si>
  <si>
    <t>성주~고령 국지도 67호선 지장전주 이설공사</t>
  </si>
  <si>
    <t>달성전력지사</t>
  </si>
  <si>
    <t>2023년도 접지저항 보강공사</t>
  </si>
  <si>
    <t>대구광역시,경상북도</t>
    <phoneticPr fontId="3" type="noConversion"/>
  </si>
  <si>
    <t>충청남도</t>
  </si>
  <si>
    <t>청양전력지사</t>
    <phoneticPr fontId="3" type="noConversion"/>
  </si>
  <si>
    <t>전력공급부</t>
    <phoneticPr fontId="3" type="noConversion"/>
  </si>
  <si>
    <t>154kV 녹번S/S #4M.Tr 설치공사</t>
  </si>
  <si>
    <t>154kV 녹번S/S #4M.Tr용 GIS 설치공사</t>
  </si>
  <si>
    <t>부산울산본부</t>
    <phoneticPr fontId="3" type="noConversion"/>
  </si>
  <si>
    <t>부산광역시,울산광역시,경상남도</t>
    <phoneticPr fontId="3" type="noConversion"/>
  </si>
  <si>
    <t>전라북도</t>
    <phoneticPr fontId="3" type="noConversion"/>
  </si>
  <si>
    <t>765kV 신중부S/S 지진가속도계측기 설치공사</t>
    <phoneticPr fontId="3" type="noConversion"/>
  </si>
  <si>
    <t>전북건설지사</t>
    <phoneticPr fontId="3" type="noConversion"/>
  </si>
  <si>
    <t>중부건설본부</t>
  </si>
  <si>
    <t>경상남도</t>
    <phoneticPr fontId="3" type="noConversion"/>
  </si>
  <si>
    <t>154kV 방여울S/S 건설공사</t>
  </si>
  <si>
    <t>154kV 북장안S/S 건설공사</t>
  </si>
  <si>
    <t>154kV 방여울S/S 구내통신설비 시설공사</t>
  </si>
  <si>
    <t>154kV 북장안S/S 구내통신설비 시설공사</t>
  </si>
  <si>
    <t>고령지사</t>
  </si>
  <si>
    <t>국가계약법시행령 제26조 1항 2호 사목</t>
  </si>
  <si>
    <t>부산광역시,울산광역시</t>
    <phoneticPr fontId="3" type="noConversion"/>
  </si>
  <si>
    <t>HVDC부</t>
  </si>
  <si>
    <t>154kV 소태분기T/L OPGW 시설공사</t>
    <phoneticPr fontId="3" type="noConversion"/>
  </si>
  <si>
    <t>신양양변전소 STATCOM 변전설비 건설공사</t>
    <phoneticPr fontId="3" type="noConversion"/>
  </si>
  <si>
    <t>신태백변전소 STATCOM 변전설비 건설공사</t>
    <phoneticPr fontId="3" type="noConversion"/>
  </si>
  <si>
    <t>생활관 기숙사 환경개선공사</t>
  </si>
  <si>
    <t>경산지사</t>
  </si>
  <si>
    <t>345kV 신성연분기T/L 건설공사</t>
    <phoneticPr fontId="3" type="noConversion"/>
  </si>
  <si>
    <t>서홍천S/S 23kV GIS 메커니즘 성능개선 공사</t>
  </si>
  <si>
    <t>이천 중리지구 배전자동화 자가광통신망 시설공사</t>
  </si>
  <si>
    <t xml:space="preserve">정촌 배전인출 전력구 전기설비공사 </t>
  </si>
  <si>
    <t xml:space="preserve">정촌 배전인출 전력구 소방설비공사 </t>
  </si>
  <si>
    <t>사임당로(서이초 통학로) 지중화공사 본공사</t>
  </si>
  <si>
    <t>154kV 대방-신길T/L 지장이설공사</t>
  </si>
  <si>
    <t>외동 연안 경북도청 내남-외동 도로공사 지장주</t>
  </si>
  <si>
    <t>아산 염치일반산단(단지 외) 배전간선 설치공사</t>
    <phoneticPr fontId="3" type="noConversion"/>
  </si>
  <si>
    <t>아산 염치일반산단(단지 외) 배전간선 설치공사 도통시험공사</t>
    <phoneticPr fontId="3" type="noConversion"/>
  </si>
  <si>
    <t>하월곡동 동북선도시철도 18.4MW 신규공사</t>
  </si>
  <si>
    <t>서남해송전부</t>
    <phoneticPr fontId="3" type="noConversion"/>
  </si>
  <si>
    <t>154kV 동부안S/S 조경공사</t>
    <phoneticPr fontId="3" type="noConversion"/>
  </si>
  <si>
    <t>경상북도</t>
    <phoneticPr fontId="3" type="noConversion"/>
  </si>
  <si>
    <t>154kV 희곡S/S GIS 및 EGIS 설치공사</t>
  </si>
  <si>
    <t>154kV 독산S/S 가스변압기 교체공사(일반)</t>
  </si>
  <si>
    <t>154kV 김천S/S 현대화공사(방화구획재 설치)</t>
  </si>
  <si>
    <t>부여 금성로 지중화공사</t>
    <phoneticPr fontId="3" type="noConversion"/>
  </si>
  <si>
    <t>부여 금성로 지중화공사 도통시험</t>
    <phoneticPr fontId="3" type="noConversion"/>
  </si>
  <si>
    <t>노원도봉지사 구내도로 포장보수공사</t>
  </si>
  <si>
    <t>154kV 대산개폐소분기T/L OPGW 시설공사</t>
    <phoneticPr fontId="3" type="noConversion"/>
  </si>
  <si>
    <t>154kV 첨단분기T/L OPGW 시설공사</t>
    <phoneticPr fontId="3" type="noConversion"/>
  </si>
  <si>
    <t>154kV 남고창분기T/L 건설공사</t>
    <phoneticPr fontId="3" type="noConversion"/>
  </si>
  <si>
    <t>154kV 광양항S/S 구내통신설비 시설공사</t>
    <phoneticPr fontId="3" type="noConversion"/>
  </si>
  <si>
    <t>신태백변전소 STATCOM 345kV 전력케이블 설치공사</t>
    <phoneticPr fontId="3" type="noConversion"/>
  </si>
  <si>
    <t>암사동 지중화공사 본공사</t>
  </si>
  <si>
    <t>중랑구 망우로21 지중화공사</t>
  </si>
  <si>
    <t>154kV 서예산S/S 구내통신설비 시설공사</t>
    <phoneticPr fontId="3" type="noConversion"/>
  </si>
  <si>
    <t>충남지역 전기공급시설 전력구공사(2차)</t>
    <phoneticPr fontId="3" type="noConversion"/>
  </si>
  <si>
    <t>154kV 신안S/S M.Tr 설치공사(전문)</t>
    <phoneticPr fontId="3" type="noConversion"/>
  </si>
  <si>
    <t>154kV 강일S/S 전력케이블 설치공사</t>
    <phoneticPr fontId="3" type="noConversion"/>
  </si>
  <si>
    <t>154kV 강서S/S 전력케이블 설치공사</t>
    <phoneticPr fontId="3" type="noConversion"/>
  </si>
  <si>
    <t>154kV 이수S/S 가스변압기 교체공사(전문)</t>
  </si>
  <si>
    <t>154kV 이수S/S 가스변압기 교체공사(일반)</t>
  </si>
  <si>
    <t>관내 변전소 여자화장실 조성공사</t>
  </si>
  <si>
    <t>154kV 동서울-강동 등 3T/L 전력구 운영시스템 설치공사</t>
  </si>
  <si>
    <t>예산지역 전기공급시설 전력구공사(서예산분기)</t>
    <phoneticPr fontId="3" type="noConversion"/>
  </si>
  <si>
    <t>지명경쟁</t>
  </si>
  <si>
    <t>345kV 신송도변전소 토건공사</t>
    <phoneticPr fontId="3" type="noConversion"/>
  </si>
  <si>
    <t>154kV 금암S/S 전력케이블 설치공사</t>
  </si>
  <si>
    <t>154kV 방여울S/S GIS 및 EGIS 설치공사</t>
  </si>
  <si>
    <t>강북성북지사 외벽 마감재 보수공사</t>
  </si>
  <si>
    <t>강북성북지사 배전운영실 휴게실 및 샤워장 리모델링</t>
  </si>
  <si>
    <t>154kV 신탕정-탕정#3 지중T/L 건설공사</t>
    <phoneticPr fontId="3" type="noConversion"/>
  </si>
  <si>
    <t>154kV 금왕-성본 지중T/L 건설공사</t>
    <phoneticPr fontId="3" type="noConversion"/>
  </si>
  <si>
    <t>154kV 남고창S/S 건설공사(일반)</t>
    <phoneticPr fontId="3" type="noConversion"/>
  </si>
  <si>
    <t>송전건설2부</t>
    <phoneticPr fontId="3" type="noConversion"/>
  </si>
  <si>
    <t>500kV 동해안변환소 구내통신설비 시설공사</t>
    <phoneticPr fontId="3" type="noConversion"/>
  </si>
  <si>
    <t>154kV 증산S/S GIS 설치공사</t>
    <phoneticPr fontId="3" type="noConversion"/>
  </si>
  <si>
    <t>154kV 수색S/S GIS 설치공사</t>
    <phoneticPr fontId="3" type="noConversion"/>
  </si>
  <si>
    <t xml:space="preserve">산하 배전인출 전력구 전기설비공사 </t>
  </si>
  <si>
    <t xml:space="preserve">산하 배전인출 전력구 소방설비공사 </t>
  </si>
  <si>
    <t>중부전력지사 지중송전협력회사 총액공사</t>
  </si>
  <si>
    <t>154kV 첨단S/S 전력통신설비 시설공사</t>
    <phoneticPr fontId="3" type="noConversion"/>
  </si>
  <si>
    <t>154kV 소정S/S 전력통신설비 시설공사</t>
    <phoneticPr fontId="3" type="noConversion"/>
  </si>
  <si>
    <t>충남지역 전기공급시설 전력구공사(신창분기)</t>
    <phoneticPr fontId="3" type="noConversion"/>
  </si>
  <si>
    <t>2024~25년 대구본부 화재확산 방지재 총액공사</t>
  </si>
  <si>
    <t>동제주변환소 방화구획재 설치공사</t>
    <phoneticPr fontId="3" type="noConversion"/>
  </si>
  <si>
    <t>완도변환소 방화구획재 설치공사</t>
    <phoneticPr fontId="3" type="noConversion"/>
  </si>
  <si>
    <t>154kV 신안S/S 전력통신설비 시설공사</t>
    <phoneticPr fontId="3" type="noConversion"/>
  </si>
  <si>
    <t>154kV 읍동개폐소 전력통신설비 시설공사</t>
    <phoneticPr fontId="3" type="noConversion"/>
  </si>
  <si>
    <t>154kV 황금개폐소 건설공사(일반)</t>
    <phoneticPr fontId="3" type="noConversion"/>
  </si>
  <si>
    <t>ICT운영처</t>
    <phoneticPr fontId="3" type="noConversion"/>
  </si>
  <si>
    <t>네트워크부</t>
    <phoneticPr fontId="3" type="noConversion"/>
  </si>
  <si>
    <t>전국</t>
    <phoneticPr fontId="3" type="noConversion"/>
  </si>
  <si>
    <t>ICT응용시스템부</t>
    <phoneticPr fontId="3" type="noConversion"/>
  </si>
  <si>
    <t>본사 비전홀 음향시설 이전</t>
    <phoneticPr fontId="3" type="noConversion"/>
  </si>
  <si>
    <t xml:space="preserve">본사 CCTV 시스템 고도화 </t>
    <phoneticPr fontId="3" type="noConversion"/>
  </si>
  <si>
    <t>한국전력공사 2024년 용역 발주계획</t>
    <phoneticPr fontId="3" type="noConversion"/>
  </si>
  <si>
    <t>용역명</t>
    <phoneticPr fontId="3" type="noConversion"/>
  </si>
  <si>
    <t>용역종류</t>
    <phoneticPr fontId="3" type="noConversion"/>
  </si>
  <si>
    <t>ICT운영처</t>
  </si>
  <si>
    <t>ICT운영총괄부</t>
  </si>
  <si>
    <t>공기업ㆍ준정부기관 계약사무규칙 제8조 1항 2호</t>
  </si>
  <si>
    <t>ICT운영총괄부</t>
    <phoneticPr fontId="3" type="noConversion"/>
  </si>
  <si>
    <t>24~26년 비전력 정보시스템 업무위탁 용역</t>
    <phoneticPr fontId="3" type="noConversion"/>
  </si>
  <si>
    <t>그리드시스템부</t>
    <phoneticPr fontId="3" type="noConversion"/>
  </si>
  <si>
    <t>24년도 계통보호전송장치 제작사 기술지원 용역(송암시스콤)</t>
    <phoneticPr fontId="3" type="noConversion"/>
  </si>
  <si>
    <t>24년도 계통보호전송장치 제작사 기술지원 용역(에이스넷)</t>
    <phoneticPr fontId="3" type="noConversion"/>
  </si>
  <si>
    <t>ADMS통신망 통합관리시스템 구축</t>
    <phoneticPr fontId="3" type="noConversion"/>
  </si>
  <si>
    <t>인프라관제부</t>
    <phoneticPr fontId="3" type="noConversion"/>
  </si>
  <si>
    <t>전력ICT 통합관제플랫폼 구축</t>
    <phoneticPr fontId="3" type="noConversion"/>
  </si>
  <si>
    <t>강원본부</t>
    <phoneticPr fontId="3" type="noConversion"/>
  </si>
  <si>
    <t>홍천지사</t>
    <phoneticPr fontId="3" type="noConversion"/>
  </si>
  <si>
    <t>화촌면 장평리 오재호 주택용445kW 신설</t>
    <phoneticPr fontId="3" type="noConversion"/>
  </si>
  <si>
    <t>강원특별자치도</t>
  </si>
  <si>
    <t>홍천읍 연봉리 홍천군청 도로공사 지장/시동간16외</t>
    <phoneticPr fontId="3" type="noConversion"/>
  </si>
  <si>
    <t>삼척 정라초 통학로 지중화공사</t>
    <phoneticPr fontId="3" type="noConversion"/>
  </si>
  <si>
    <t>고성군 거진정보고 통학로 지중화공사</t>
    <phoneticPr fontId="3" type="noConversion"/>
  </si>
  <si>
    <t>인제S/S 평화, 월운, 원통D/L 신재생보강 1회선 신설공사</t>
    <phoneticPr fontId="3" type="noConversion"/>
  </si>
  <si>
    <t>영월 하송리 지중화공사</t>
    <phoneticPr fontId="3" type="noConversion"/>
  </si>
  <si>
    <t>삼척지사</t>
    <phoneticPr fontId="3" type="noConversion"/>
  </si>
  <si>
    <t>사직동 철도공단 진출입지장 지장주 공사</t>
    <phoneticPr fontId="3" type="noConversion"/>
  </si>
  <si>
    <t>`24년 삼척지사 가로수 수목전지 공사</t>
    <phoneticPr fontId="3" type="noConversion"/>
  </si>
  <si>
    <t>동해전력지사</t>
    <phoneticPr fontId="3" type="noConversion"/>
  </si>
  <si>
    <t>24년 북평S/S 170kV GIS 2회선 설치 공사</t>
    <phoneticPr fontId="3" type="noConversion"/>
  </si>
  <si>
    <t>강원특별자치도</t>
    <phoneticPr fontId="3" type="noConversion"/>
  </si>
  <si>
    <t>남춘천변전소 천장크레인 용량 대체 공사</t>
    <phoneticPr fontId="3" type="noConversion"/>
  </si>
  <si>
    <t>속초고성지사</t>
    <phoneticPr fontId="3" type="noConversion"/>
  </si>
  <si>
    <t>24년 전력선 근접 수목전지 공사</t>
    <phoneticPr fontId="3" type="noConversion"/>
  </si>
  <si>
    <t>토성간328~336호 산지선로 케이블 보강공사</t>
    <phoneticPr fontId="3" type="noConversion"/>
  </si>
  <si>
    <t>거진간40~명파간48 취약선로 보강공사</t>
    <phoneticPr fontId="3" type="noConversion"/>
  </si>
  <si>
    <t>동해지사</t>
    <phoneticPr fontId="3" type="noConversion"/>
  </si>
  <si>
    <t>2024년도 동해지사 가로수 전지공사</t>
    <phoneticPr fontId="3" type="noConversion"/>
  </si>
  <si>
    <t>북삼 아파트밀집 수지상선로 정전구간 축소공사</t>
    <phoneticPr fontId="3" type="noConversion"/>
  </si>
  <si>
    <t>경영지원부</t>
    <phoneticPr fontId="3" type="noConversion"/>
  </si>
  <si>
    <t>강릉지사 발전기 교체공사</t>
  </si>
  <si>
    <t xml:space="preserve">양구지사 가로수 수목전지공사 </t>
  </si>
  <si>
    <t>양구지사 지중저압설비 점검 및 보강공사</t>
  </si>
  <si>
    <t>김부,남전D/L 신재생 용량부족 해소 인제D/L 연장공사</t>
    <phoneticPr fontId="3" type="noConversion"/>
  </si>
  <si>
    <t>성내동 삼척시청 도로확장 지장주 공사</t>
    <phoneticPr fontId="3" type="noConversion"/>
  </si>
  <si>
    <t>`24년 삼척지사 비가로수 수목전지 공사</t>
    <phoneticPr fontId="3" type="noConversion"/>
  </si>
  <si>
    <t>검침곤란 및 원거리·농어촌 지역 저압AMI 우선구축 공사(3차)</t>
  </si>
  <si>
    <t>공기업ㆍ준정부기관 계약사무규칙 제8조 1항 2호</t>
    <phoneticPr fontId="3" type="noConversion"/>
  </si>
  <si>
    <t>'24년 기구축 및 실효계기 교체 저압AMI 통신망 보강공사</t>
  </si>
  <si>
    <t>양양지역 자가 광케이블 이설 공사</t>
  </si>
  <si>
    <t>강릉전력지사</t>
    <phoneticPr fontId="3" type="noConversion"/>
  </si>
  <si>
    <t>154kV 간성 등 8개T/L 수평 추락방지장치 및 조류착지방지장치 설치공사</t>
    <phoneticPr fontId="3" type="noConversion"/>
  </si>
  <si>
    <t>남원주변전소 천장크레인 용량 대체 공사</t>
    <phoneticPr fontId="3" type="noConversion"/>
  </si>
  <si>
    <t>강릉지사</t>
    <phoneticPr fontId="3" type="noConversion"/>
  </si>
  <si>
    <t>24년 사천DL 건조강풍 케이블 보강공사</t>
    <phoneticPr fontId="3" type="noConversion"/>
  </si>
  <si>
    <t>24년 사천간159L분기 건조강풍 케이블보강공사</t>
    <phoneticPr fontId="3" type="noConversion"/>
  </si>
  <si>
    <t>24년도 방동DL 건조강풍 케이블 보강공사</t>
    <phoneticPr fontId="3" type="noConversion"/>
  </si>
  <si>
    <t>24년 연곡DL 건조강풍 케이블 보강공사</t>
    <phoneticPr fontId="3" type="noConversion"/>
  </si>
  <si>
    <t>24년 경포DL 건조강풍 케이블 보강공사</t>
    <phoneticPr fontId="3" type="noConversion"/>
  </si>
  <si>
    <t>24년 운정DL 건조강풍 케이블 보강공사</t>
    <phoneticPr fontId="3" type="noConversion"/>
  </si>
  <si>
    <t>24년 동덕DL 건조강풍 케이블 보강공사</t>
    <phoneticPr fontId="3" type="noConversion"/>
  </si>
  <si>
    <t>명파간 392-393 구간 취약설비 보강공사</t>
    <phoneticPr fontId="3" type="noConversion"/>
  </si>
  <si>
    <t>정선지사</t>
    <phoneticPr fontId="3" type="noConversion"/>
  </si>
  <si>
    <t>고양리 금광기업 임시전력(900KW)신규공사</t>
    <phoneticPr fontId="3" type="noConversion"/>
  </si>
  <si>
    <t>원주지사</t>
    <phoneticPr fontId="3" type="noConversion"/>
  </si>
  <si>
    <t>호저간25L63~25L63R10호 취약선로 보강공사</t>
  </si>
  <si>
    <t>중열DL 산악경과지 취약선로 보강공사</t>
  </si>
  <si>
    <t>북원주S/S 둔둔D/L 연계력 확보 공사</t>
  </si>
  <si>
    <t>지중저압 취약설비 보강 실시설계(구곡택지H294-315)</t>
  </si>
  <si>
    <t>원주지사</t>
  </si>
  <si>
    <t>2024년 원주지사 수급지점 개폐기 조작공사</t>
  </si>
  <si>
    <t>평창지사</t>
    <phoneticPr fontId="3" type="noConversion"/>
  </si>
  <si>
    <t>미탄D/L 율치지40L분기 경과지 변경 공사</t>
    <phoneticPr fontId="3" type="noConversion"/>
  </si>
  <si>
    <t>대화면 상안미리 우일대화 태양광 1~7호 PPA 신규공사</t>
    <phoneticPr fontId="3" type="noConversion"/>
  </si>
  <si>
    <t>원주지사 2층 휴게실 창호 캐노피 보수공사</t>
    <phoneticPr fontId="3" type="noConversion"/>
  </si>
  <si>
    <t>삼척지사 사옥 외벽 리모델링 공사</t>
    <phoneticPr fontId="3" type="noConversion"/>
  </si>
  <si>
    <t>양구지사 매입사택 환경개선공사</t>
  </si>
  <si>
    <t>24년 강원본부 직할 154kV 주변압기 및 OLTC 정밀점검공사</t>
  </si>
  <si>
    <t>태백전력지사</t>
    <phoneticPr fontId="3" type="noConversion"/>
  </si>
  <si>
    <t>2024년 태백전력지사 154kV GIS 정밀점검공사</t>
    <phoneticPr fontId="3" type="noConversion"/>
  </si>
  <si>
    <t>2024년 신태백S/S 765kV GIS 보통점검공사</t>
    <phoneticPr fontId="3" type="noConversion"/>
  </si>
  <si>
    <t>2024년 동영월S/S #5M.Tr 정밀점검공사</t>
    <phoneticPr fontId="3" type="noConversion"/>
  </si>
  <si>
    <t>154kV 가평-화천HP 등 2개T/L 용량증대 전선교체공사</t>
    <phoneticPr fontId="3" type="noConversion"/>
  </si>
  <si>
    <t>345kV 양양양수T/L 불량애자교체공사</t>
    <phoneticPr fontId="3" type="noConversion"/>
  </si>
  <si>
    <t>345kV 삼척GP-한울NP1 T/L 산불피해개소 전력선 교체 공사</t>
    <phoneticPr fontId="3" type="noConversion"/>
  </si>
  <si>
    <t>345kV 동해-안인개폐소 불량애자 교체 공사</t>
    <phoneticPr fontId="3" type="noConversion"/>
  </si>
  <si>
    <t>기설철탑 추락방지장치 설치 공사</t>
    <phoneticPr fontId="3" type="noConversion"/>
  </si>
  <si>
    <t>345kV 삼척GP-한울NP1 등 4개T/L 헬기주수애자청소 공사</t>
    <phoneticPr fontId="3" type="noConversion"/>
  </si>
  <si>
    <t>24년 동해전력지사 345kV M.Tr 정밀점검공사</t>
    <phoneticPr fontId="3" type="noConversion"/>
  </si>
  <si>
    <t>도계변전소 외장재 교체공사</t>
    <phoneticPr fontId="3" type="noConversion"/>
  </si>
  <si>
    <t>북춘천변전소 외장재 교체공사</t>
    <phoneticPr fontId="3" type="noConversion"/>
  </si>
  <si>
    <t>태백지사 본관 및 별관 내진보강공사</t>
    <phoneticPr fontId="3" type="noConversion"/>
  </si>
  <si>
    <t>양구변전소 P형 1급 화재 수신반 교체공사</t>
    <phoneticPr fontId="3" type="noConversion"/>
  </si>
  <si>
    <t>속초고성지사 단독사택 철거공사</t>
  </si>
  <si>
    <t>전자제어부</t>
    <phoneticPr fontId="3" type="noConversion"/>
  </si>
  <si>
    <t>2024년 노후 무인보안시스템 교체공사</t>
    <phoneticPr fontId="3" type="noConversion"/>
  </si>
  <si>
    <t>간성SA 170kV 모선구분차단기 설치공사(전문)</t>
    <phoneticPr fontId="3" type="noConversion"/>
  </si>
  <si>
    <t>간성SA 170kV 모선구분차단기 설치공사(일반)</t>
    <phoneticPr fontId="3" type="noConversion"/>
  </si>
  <si>
    <t>2024년 강릉전력지사 154kV GIS 정밀점검공사</t>
    <phoneticPr fontId="3" type="noConversion"/>
  </si>
  <si>
    <t>154kV 신양양-인제 T/L 71호 등 3개소 철탑부지 복구공사</t>
    <phoneticPr fontId="3" type="noConversion"/>
  </si>
  <si>
    <t>154kV 신제천-주진 T/L 7호 등 5개소 철탑부지 복구공사</t>
    <phoneticPr fontId="3" type="noConversion"/>
  </si>
  <si>
    <t>화천지사</t>
    <phoneticPr fontId="3" type="noConversion"/>
  </si>
  <si>
    <t>신읍지 취약선로 보강공사_24년</t>
  </si>
  <si>
    <t>산양간133R41~62 취약선로 보강공사</t>
    <phoneticPr fontId="3" type="noConversion"/>
  </si>
  <si>
    <t>원주전력지사</t>
    <phoneticPr fontId="3" type="noConversion"/>
  </si>
  <si>
    <t>2024년 원주전력지사 154kV GIS 정밀점검 공사</t>
    <phoneticPr fontId="3" type="noConversion"/>
  </si>
  <si>
    <t>2024년 원주전력지사 주변압기 및 OLTC 정밀점검 공사</t>
    <phoneticPr fontId="3" type="noConversion"/>
  </si>
  <si>
    <t>던지지 5~46 취약선로 보강공사</t>
    <phoneticPr fontId="3" type="noConversion"/>
  </si>
  <si>
    <t>강릉지사 사옥 방수공사</t>
    <phoneticPr fontId="3" type="noConversion"/>
  </si>
  <si>
    <t>양구지사 사옥 노후 수전설비 교체공사</t>
  </si>
  <si>
    <t>2024년 강릉전력지사 154kV M.Tr 정밀점검공사</t>
    <phoneticPr fontId="3" type="noConversion"/>
  </si>
  <si>
    <t>간동간 77R32-R57호 취약선로 보강공사</t>
    <phoneticPr fontId="3" type="noConversion"/>
  </si>
  <si>
    <t>호음지19~87호 취약선로 보강공사</t>
    <phoneticPr fontId="3" type="noConversion"/>
  </si>
  <si>
    <t>동해지사 사옥 노후 수전설비 교체공사</t>
  </si>
  <si>
    <t>동해지사 사옥 옥상방수 보수공사</t>
  </si>
  <si>
    <t>국가계약법시행령 제26조 1항 2호 바목</t>
    <phoneticPr fontId="3" type="noConversion"/>
  </si>
  <si>
    <t>춘천 후평현대1차 앞 지중화공사</t>
    <phoneticPr fontId="3" type="noConversion"/>
  </si>
  <si>
    <t>154kV 주문진-양양T/L OPGW 이설공사</t>
    <phoneticPr fontId="3" type="noConversion"/>
  </si>
  <si>
    <t>154kV 삼척 도계 풍력발전소 건설 관련 OPGW 시설</t>
    <phoneticPr fontId="3" type="noConversion"/>
  </si>
  <si>
    <t>주문진S/S OHD 교체공사</t>
    <phoneticPr fontId="3" type="noConversion"/>
  </si>
  <si>
    <t>삼척지사 냉난방 팬코일 교체공사</t>
  </si>
  <si>
    <t>2024년 강원본부 관내 지중구조물 보수공사</t>
    <phoneticPr fontId="3" type="noConversion"/>
  </si>
  <si>
    <t>원주지사 구내도로 포장공사</t>
    <phoneticPr fontId="3" type="noConversion"/>
  </si>
  <si>
    <t>강릉지사 사옥 기와보수</t>
    <phoneticPr fontId="3" type="noConversion"/>
  </si>
  <si>
    <t>남춘천S/S 154kV 장기사용 GIS 대체공사(전문)</t>
  </si>
  <si>
    <t>남춘천S/S 154kV 장기사용 GIS 대체공사(일반)</t>
  </si>
  <si>
    <t>24년 강원본부 직할 170kV GIS 정밀점검공사</t>
  </si>
  <si>
    <t>영동화력S/Y 23kV 장기사용 GIS 대체공사(전문)</t>
    <phoneticPr fontId="3" type="noConversion"/>
  </si>
  <si>
    <t>영동화력S/Y 23kV 장기사용 GIS 대체공사(일반)</t>
    <phoneticPr fontId="3" type="noConversion"/>
  </si>
  <si>
    <t>영동화력S/Y 23kV 장기사용 GIS 대체공사(전력케이블)</t>
    <phoneticPr fontId="3" type="noConversion"/>
  </si>
  <si>
    <t>24년 동해전력지사 154kV M.Tr 정밀점검공사</t>
    <phoneticPr fontId="3" type="noConversion"/>
  </si>
  <si>
    <t>24년 동해전력지사 154kV GIS 정밀점검공사</t>
    <phoneticPr fontId="3" type="noConversion"/>
  </si>
  <si>
    <t>남원주S/S 장기사용 154kV GIS 대체공사</t>
    <phoneticPr fontId="3" type="noConversion"/>
  </si>
  <si>
    <t>남원주S/S 디지털화공사</t>
    <phoneticPr fontId="3" type="noConversion"/>
  </si>
  <si>
    <t>24년 동해전력지사 345kV GIS 정밀점검공사</t>
    <phoneticPr fontId="3" type="noConversion"/>
  </si>
  <si>
    <t>일반</t>
    <phoneticPr fontId="3" type="noConversion"/>
  </si>
  <si>
    <t>영월 하송리 지중화 폐기물처리용역</t>
    <phoneticPr fontId="3" type="noConversion"/>
  </si>
  <si>
    <t>기술</t>
    <phoneticPr fontId="3" type="noConversion"/>
  </si>
  <si>
    <t>영월 하송리 지중화 VLF진단용역</t>
    <phoneticPr fontId="3" type="noConversion"/>
  </si>
  <si>
    <t>영월 하송리 지중화 도통탐사용역</t>
    <phoneticPr fontId="3" type="noConversion"/>
  </si>
  <si>
    <t>고성군 거진정보고 통학로 지중화 폐기물처리용역</t>
    <phoneticPr fontId="3" type="noConversion"/>
  </si>
  <si>
    <t>삼화간 211-216 수목구간 케이블교체공사 감리용역</t>
    <phoneticPr fontId="3" type="noConversion"/>
  </si>
  <si>
    <t>2024년도 기설 송전선로 선하지 지적도면 작성용역</t>
    <phoneticPr fontId="3" type="noConversion"/>
  </si>
  <si>
    <t>지흥간 89-100 수목취약선로 보강공사 감리용역</t>
    <phoneticPr fontId="3" type="noConversion"/>
  </si>
  <si>
    <t>동해간 88-93H2 수목구간 케이블 교체공사 감리용역</t>
    <phoneticPr fontId="3" type="noConversion"/>
  </si>
  <si>
    <t>고성군 거진정보고 통학로 지중화 도통시험공사</t>
    <phoneticPr fontId="3" type="noConversion"/>
  </si>
  <si>
    <t>고성군 거진정보고 통학로 지중화 VLF 진단용역</t>
    <phoneticPr fontId="3" type="noConversion"/>
  </si>
  <si>
    <t>산지선로 케이블보강개소 VLF진단용역 시행</t>
    <phoneticPr fontId="3" type="noConversion"/>
  </si>
  <si>
    <t>홍천읍 연봉리 홍천군청 도로공사 지장/시동간16외 감리용역</t>
    <phoneticPr fontId="3" type="noConversion"/>
  </si>
  <si>
    <t>(총가)서석면 풍암리 유창수 봉의태양광 100kW 신설_풍암간773R8L28R2_감리</t>
    <phoneticPr fontId="3" type="noConversion"/>
  </si>
  <si>
    <t>(총가)(통합설계)내촌면 도관리 써니원태양광 외 1717㎾신설_내촌간366R36(특고압)_감리</t>
    <phoneticPr fontId="3" type="noConversion"/>
  </si>
  <si>
    <t>2024년～2025년 태백전력지사 무인변전소 경비 용역</t>
    <phoneticPr fontId="3" type="noConversion"/>
  </si>
  <si>
    <t>사직동 철도공단 진출입지장 지장주 공사 감리용역</t>
    <phoneticPr fontId="3" type="noConversion"/>
  </si>
  <si>
    <t>고성군 거진정보고 통학로 지중화 위치탐사용역</t>
    <phoneticPr fontId="3" type="noConversion"/>
  </si>
  <si>
    <t>2024년 강릉전력지사 관내 변전소 청소용역</t>
    <phoneticPr fontId="3" type="noConversion"/>
  </si>
  <si>
    <t>횡성지사</t>
    <phoneticPr fontId="3" type="noConversion"/>
  </si>
  <si>
    <t>2024년 횡성지사 가로수 수목전지 공사</t>
    <phoneticPr fontId="3" type="noConversion"/>
  </si>
  <si>
    <t>북삼아파트밀집 수지상선로 정전구간 축소공사 감리용역</t>
    <phoneticPr fontId="3" type="noConversion"/>
  </si>
  <si>
    <t>영월 하송리 지중화 감리용역</t>
    <phoneticPr fontId="3" type="noConversion"/>
  </si>
  <si>
    <t>24~'25년 직할 관내 무인변전소 경비용역</t>
  </si>
  <si>
    <t>일반</t>
  </si>
  <si>
    <t>안전재난부</t>
    <phoneticPr fontId="3" type="noConversion"/>
  </si>
  <si>
    <t>2024년 횡성지사 B지역 비가로수 수목전지 공사</t>
    <phoneticPr fontId="3" type="noConversion"/>
  </si>
  <si>
    <t>2024년 횡성지사 A지역 비가로수 수목전지 공사</t>
    <phoneticPr fontId="3" type="noConversion"/>
  </si>
  <si>
    <t>2024년 중부지역 송전선로 항공순시·점검 용역</t>
    <phoneticPr fontId="3" type="noConversion"/>
  </si>
  <si>
    <t>고성군 거진정보고 통학로 지중화공사 감리용역</t>
    <phoneticPr fontId="3" type="noConversion"/>
  </si>
  <si>
    <t>인제S/S 평화, 월운, 원통D/L 신재생보강 1회선 신설공사 감리용역</t>
    <phoneticPr fontId="3" type="noConversion"/>
  </si>
  <si>
    <t>간현간10R10~10R15호 취약선로 보강공사 감리</t>
    <phoneticPr fontId="3" type="noConversion"/>
  </si>
  <si>
    <t>속초고성</t>
    <phoneticPr fontId="3" type="noConversion"/>
  </si>
  <si>
    <t>명파간 372-375 산지선로 케이블 보강공사 감리</t>
    <phoneticPr fontId="3" type="noConversion"/>
  </si>
  <si>
    <t>중방골지 31 수목구간 가공케이블 보강공사 감리</t>
    <phoneticPr fontId="3" type="noConversion"/>
  </si>
  <si>
    <t>명파간 285-288호 산진선로 케이블 보강공사 감리</t>
    <phoneticPr fontId="3" type="noConversion"/>
  </si>
  <si>
    <t>성내동 삼척시청 도로확장 지장주 공사 감리용역</t>
    <phoneticPr fontId="3" type="noConversion"/>
  </si>
  <si>
    <t>강원본부 신사옥부지 기존건물 해체공사 가연성폐기물처리용역</t>
  </si>
  <si>
    <t>지중저압 취약설비 보강 실시설계(구곡택지H294-315) 감리</t>
    <phoneticPr fontId="3" type="noConversion"/>
  </si>
  <si>
    <t>인제지사</t>
    <phoneticPr fontId="3" type="noConversion"/>
  </si>
  <si>
    <t>2024년도 인제지사 지중저압설비 종합 안전점검 용역</t>
    <phoneticPr fontId="3" type="noConversion"/>
  </si>
  <si>
    <t>국가계약법시행령 제26조 1항 2호</t>
    <phoneticPr fontId="3" type="noConversion"/>
  </si>
  <si>
    <t>호저간25L63~25L63R10호 취약선로 보강공사 감리</t>
    <phoneticPr fontId="3" type="noConversion"/>
  </si>
  <si>
    <t>고양리 금광기업 임시전력(900KW)신규공사 감리용역</t>
    <phoneticPr fontId="3" type="noConversion"/>
  </si>
  <si>
    <t>명파간 392-393 구간 취약설비 보강공사 감리</t>
    <phoneticPr fontId="3" type="noConversion"/>
  </si>
  <si>
    <t>북원주S/S 둔둔D/L 연계력 확보 공사 감리</t>
    <phoneticPr fontId="3" type="noConversion"/>
  </si>
  <si>
    <t>대화면 상안미리 우일대화 태양광 1~7호 PPA 신규공사 감리</t>
    <phoneticPr fontId="3" type="noConversion"/>
  </si>
  <si>
    <t>미탄D/L 율치지40L분기 경과지 변경 공사 감리용역</t>
    <phoneticPr fontId="3" type="noConversion"/>
  </si>
  <si>
    <t>중열DL 산악경과지 취약선로 보강공사 감리</t>
    <phoneticPr fontId="3" type="noConversion"/>
  </si>
  <si>
    <t>24년도 관내변전소 청소 및 제초용역</t>
    <phoneticPr fontId="3" type="noConversion"/>
  </si>
  <si>
    <t>강원본부 신사옥부지 기존건물 해체공사 감리용역</t>
  </si>
  <si>
    <t>기술</t>
  </si>
  <si>
    <t>154kV 간성 등 8개T/L 수평 추락방지장치 및 조류착지방지장치 설치공사 감리용역</t>
    <phoneticPr fontId="3" type="noConversion"/>
  </si>
  <si>
    <t>김부,남전D/L 신재생 용량부족 해소 인제D/L 연장공사 감리용역</t>
    <phoneticPr fontId="3" type="noConversion"/>
  </si>
  <si>
    <t>강원본부 신사옥부지 기존건물 해체공사 건설폐기물처리용역</t>
  </si>
  <si>
    <t>2024년 원주지사 배전설비 열화상 진단용역</t>
  </si>
  <si>
    <t>'24년 삼척지사 저압접속함 보수용역</t>
  </si>
  <si>
    <t>지중저압설비 점검 및 보강공사</t>
    <phoneticPr fontId="3" type="noConversion"/>
  </si>
  <si>
    <t>2024~2025년도 전력구 소방설비 점검 및 보수용역</t>
    <phoneticPr fontId="3" type="noConversion"/>
  </si>
  <si>
    <t>2024년 횡성지사 접지 보강공사</t>
    <phoneticPr fontId="3" type="noConversion"/>
  </si>
  <si>
    <t>2024년 화천지사 광학카메라 진단용역</t>
    <phoneticPr fontId="3" type="noConversion"/>
  </si>
  <si>
    <t>지중저압설비 점검 용역</t>
    <phoneticPr fontId="3" type="noConversion"/>
  </si>
  <si>
    <t>신기면 원주청 교량신축지장 해소공사 감리용역</t>
    <phoneticPr fontId="3" type="noConversion"/>
  </si>
  <si>
    <t>삼척 정라초 통학로 지중화 VLF진단 용역</t>
    <phoneticPr fontId="3" type="noConversion"/>
  </si>
  <si>
    <t>2024년 원주지사 배전설비 초음파 진단용역</t>
  </si>
  <si>
    <t>`24년 삼척지사 열화상 진단용역</t>
    <phoneticPr fontId="3" type="noConversion"/>
  </si>
  <si>
    <t>2024년 강원본부 송전전력구 및 맨홀 정밀안전점검</t>
    <phoneticPr fontId="3" type="noConversion"/>
  </si>
  <si>
    <t>345kV 삼척GP-한울NP1 T/L 산불피해개소 전력선 교체 감리용역</t>
    <phoneticPr fontId="3" type="noConversion"/>
  </si>
  <si>
    <t>2024년 원주지사 배전설비 광학카메라 진단용역</t>
  </si>
  <si>
    <t>345kV 동해-안인개폐소 T/L 불량애자 교체 감리용역</t>
    <phoneticPr fontId="3" type="noConversion"/>
  </si>
  <si>
    <t>삼척 정라초 통학로 지중화 폐기물 처리 용역</t>
    <phoneticPr fontId="3" type="noConversion"/>
  </si>
  <si>
    <t>'24년 삼척지사 지중설비 진단용역</t>
  </si>
  <si>
    <t>삼척 정라초 통학로 지중화 위치도통 탐사 용역</t>
    <phoneticPr fontId="3" type="noConversion"/>
  </si>
  <si>
    <t>345kV 양양양수T/L 불량애자교체공사 감리용역</t>
    <phoneticPr fontId="3" type="noConversion"/>
  </si>
  <si>
    <t>기설철탑 추락방지장치 설치 감리용역</t>
    <phoneticPr fontId="3" type="noConversion"/>
  </si>
  <si>
    <t>삼척 정라초 통학로 지중화 감리용역</t>
    <phoneticPr fontId="3" type="noConversion"/>
  </si>
  <si>
    <t>154kV 가평-화천HP 등 2개T/L 용량증대 전선교체공사 감리용역</t>
    <phoneticPr fontId="3" type="noConversion"/>
  </si>
  <si>
    <t>배전선로 열화상 진단용역</t>
    <phoneticPr fontId="3" type="noConversion"/>
  </si>
  <si>
    <t>배전선로 광학카메라 진단용역</t>
    <phoneticPr fontId="3" type="noConversion"/>
  </si>
  <si>
    <t>광덕간310L3L분기 취약선로 보강공사 감리용역</t>
    <phoneticPr fontId="3" type="noConversion"/>
  </si>
  <si>
    <t>양구지사 광학진단용역</t>
  </si>
  <si>
    <t>2024년 강관전주 접지 불량개소 보강 공사</t>
    <phoneticPr fontId="3" type="noConversion"/>
  </si>
  <si>
    <t>산양간133R41~62 취약선로 보강공사 감리용역</t>
    <phoneticPr fontId="3" type="noConversion"/>
  </si>
  <si>
    <t>신읍지 취약선로 보강공사_24년 감리용역</t>
    <phoneticPr fontId="3" type="noConversion"/>
  </si>
  <si>
    <t>2024년 지중 VLF 진단 용역</t>
    <phoneticPr fontId="3" type="noConversion"/>
  </si>
  <si>
    <t>던지지 5~46 취약선로 보강공사 감리</t>
    <phoneticPr fontId="3" type="noConversion"/>
  </si>
  <si>
    <t>2024년 열화상카메라 진단 용역</t>
    <phoneticPr fontId="3" type="noConversion"/>
  </si>
  <si>
    <t>2023년 횡성지사 배전설비 광학카메라 진단</t>
    <phoneticPr fontId="3" type="noConversion"/>
  </si>
  <si>
    <t>요금관리부</t>
    <phoneticPr fontId="3" type="noConversion"/>
  </si>
  <si>
    <t>2024년도 강원본부 청구서 운송용역</t>
    <phoneticPr fontId="3" type="noConversion"/>
  </si>
  <si>
    <t>간동간 77R32-R57호 취약선로 보강공사 감리용역</t>
    <phoneticPr fontId="3" type="noConversion"/>
  </si>
  <si>
    <t>24년도 전압조정기(SVR) 불량 절연유 교체공사</t>
    <phoneticPr fontId="3" type="noConversion"/>
  </si>
  <si>
    <t>춘천 후평현대1차 앞 지중화 폐기물처리용역</t>
    <phoneticPr fontId="3" type="noConversion"/>
  </si>
  <si>
    <t>춘천 후평현대1차 앞 지중화 VLF 진단용역</t>
    <phoneticPr fontId="3" type="noConversion"/>
  </si>
  <si>
    <t>춘천 후평현대1차 앞 지중화 위치탐사용역</t>
    <phoneticPr fontId="3" type="noConversion"/>
  </si>
  <si>
    <t>2023년 강원본부 직할 관내변전소 청소 및 제초용역</t>
  </si>
  <si>
    <t>춘천 후평현대1차 앞 지중화공사 감리용역</t>
    <phoneticPr fontId="3" type="noConversion"/>
  </si>
  <si>
    <t>춘천 근화초 통학로 지중화 VLF진단용역</t>
    <phoneticPr fontId="3" type="noConversion"/>
  </si>
  <si>
    <t>2024년 화천지사 열화상 진단용역</t>
    <phoneticPr fontId="3" type="noConversion"/>
  </si>
  <si>
    <t>양구지사 열화상진단용역</t>
  </si>
  <si>
    <t>2024년 횡성지사 배전설비 열화상카메라 진단</t>
    <phoneticPr fontId="3" type="noConversion"/>
  </si>
  <si>
    <t>2024년 ~2025년 태백전력지사 신태백변전소 제설용역</t>
    <phoneticPr fontId="3" type="noConversion"/>
  </si>
  <si>
    <t>2025년 태백전력지사 관내변전소 청소, 제초용역</t>
    <phoneticPr fontId="3" type="noConversion"/>
  </si>
  <si>
    <t>화촌면 장평리 선종화 PPA 100kW 신설 감리</t>
    <phoneticPr fontId="3" type="noConversion"/>
  </si>
  <si>
    <t>화촌면 장평리 오재호 주택용445kW 신설 감리</t>
    <phoneticPr fontId="3" type="noConversion"/>
  </si>
  <si>
    <t>국가계약법시행령 제26조 1항 5호 가목</t>
    <phoneticPr fontId="3" type="noConversion"/>
  </si>
  <si>
    <t>배전설계부</t>
    <phoneticPr fontId="3" type="noConversion"/>
  </si>
  <si>
    <t>성남 복정1지구 배전간선 설치공사</t>
    <phoneticPr fontId="3" type="noConversion"/>
  </si>
  <si>
    <t>성남 복정1지구 배전간선 설치공사 도통시험</t>
    <phoneticPr fontId="3" type="noConversion"/>
  </si>
  <si>
    <t>안성 테크노밸리 일반산단 남안성S/S 1회선 인출공사</t>
    <phoneticPr fontId="3" type="noConversion"/>
  </si>
  <si>
    <t>안성 테크노밸리 일반산단 남안성S/S 1회선 인출공사 도통시험</t>
    <phoneticPr fontId="3" type="noConversion"/>
  </si>
  <si>
    <t>광주지사</t>
    <phoneticPr fontId="3" type="noConversion"/>
  </si>
  <si>
    <t>2024년 광주지사 배전선로 근접 수목 전지공사</t>
    <phoneticPr fontId="3" type="noConversion"/>
  </si>
  <si>
    <t>2024년 광주지사 수급지점 개폐기 조작공사</t>
    <phoneticPr fontId="3" type="noConversion"/>
  </si>
  <si>
    <t>오산지사</t>
    <phoneticPr fontId="3" type="noConversion"/>
  </si>
  <si>
    <t>2024년 오산지사 수급지점 개폐기 조작공사</t>
    <phoneticPr fontId="3" type="noConversion"/>
  </si>
  <si>
    <t>안성지사</t>
    <phoneticPr fontId="3" type="noConversion"/>
  </si>
  <si>
    <t>안성IC 진입로 지중화공사</t>
    <phoneticPr fontId="3" type="noConversion"/>
  </si>
  <si>
    <t>원곡면 성은리 안성성은물류피에프브이㈜ 일반용(을)고압A 7,000kW 신설 공사</t>
    <phoneticPr fontId="3" type="noConversion"/>
  </si>
  <si>
    <t>죽산면 장계리 ㈜지산개발 6,000kW 신설</t>
    <phoneticPr fontId="3" type="noConversion"/>
  </si>
  <si>
    <t>미양면 용두리 안성시청 도로확장 지장전주</t>
    <phoneticPr fontId="3" type="noConversion"/>
  </si>
  <si>
    <t>서운면 동촌리 경기주택도시공사 지장전주</t>
    <phoneticPr fontId="3" type="noConversion"/>
  </si>
  <si>
    <t>배전운영부</t>
    <phoneticPr fontId="3" type="noConversion"/>
  </si>
  <si>
    <t>24년 DAS분야 연간 단가계약</t>
  </si>
  <si>
    <t>24년 안성지사 수급지점 개폐기조작 공사</t>
    <phoneticPr fontId="3" type="noConversion"/>
  </si>
  <si>
    <t>경기본부</t>
    <phoneticPr fontId="3" type="noConversion"/>
  </si>
  <si>
    <t>안산지사</t>
    <phoneticPr fontId="3" type="noConversion"/>
  </si>
  <si>
    <t>2024년 안산지사 특고압 배전선로 근접 수목전지공사</t>
    <phoneticPr fontId="3" type="noConversion"/>
  </si>
  <si>
    <t>2024년 안산지사 수급지점 개폐기 조작공사</t>
    <phoneticPr fontId="3" type="noConversion"/>
  </si>
  <si>
    <t>안양군포의왕지사</t>
    <phoneticPr fontId="3" type="noConversion"/>
  </si>
  <si>
    <t>평촌동54-1 힐스테이트 인덕원 지장이설</t>
    <phoneticPr fontId="3" type="noConversion"/>
  </si>
  <si>
    <t>인덕원역 국가철도공단 지장이설</t>
    <phoneticPr fontId="3" type="noConversion"/>
  </si>
  <si>
    <t>금정동 서해종합건설 벌터마벨지구 지장전주 이설공사</t>
    <phoneticPr fontId="3" type="noConversion"/>
  </si>
  <si>
    <t>2024년 배전선로 수목전지공사(안양)</t>
    <phoneticPr fontId="3" type="noConversion"/>
  </si>
  <si>
    <t>2024년 안양지사 수급지점 개폐기 조작공사</t>
    <phoneticPr fontId="3" type="noConversion"/>
  </si>
  <si>
    <t>호계동 융창지구 지장이설공사(경수대로변)</t>
    <phoneticPr fontId="3" type="noConversion"/>
  </si>
  <si>
    <t>호계동 융창지구 도통시험공사(경수대로변)</t>
    <phoneticPr fontId="3" type="noConversion"/>
  </si>
  <si>
    <t>24년도 이천지사 수급지점 개폐기 조작공사</t>
    <phoneticPr fontId="3" type="noConversion"/>
  </si>
  <si>
    <t>설성면 자석리 서울지방국토관리청 도로공사 지장이설(6-2공구) 지장전주</t>
  </si>
  <si>
    <t>광명지사</t>
    <phoneticPr fontId="3" type="noConversion"/>
  </si>
  <si>
    <t>철산 주공 8,9단지 재건축 16,250kW 신설공사</t>
    <phoneticPr fontId="3" type="noConversion"/>
  </si>
  <si>
    <t>성남 공군기지 배전자동화 자가광통신망 시설공사</t>
  </si>
  <si>
    <t>평택전력지사</t>
    <phoneticPr fontId="3" type="noConversion"/>
  </si>
  <si>
    <t>평택전력지사 피뢰기, 추락방지장치 등 설치공사</t>
    <phoneticPr fontId="3" type="noConversion"/>
  </si>
  <si>
    <t>고덕S/S STATCOM 보통점검</t>
    <phoneticPr fontId="3" type="noConversion"/>
  </si>
  <si>
    <t>화성지사</t>
    <phoneticPr fontId="3" type="noConversion"/>
  </si>
  <si>
    <t>24년 제부철탑 항공장애표시등 설치공사</t>
    <phoneticPr fontId="3" type="noConversion"/>
  </si>
  <si>
    <t>장경리해변 일원 지중화공사</t>
    <phoneticPr fontId="3" type="noConversion"/>
  </si>
  <si>
    <t>안성 제1일반산업단지 지중화공사</t>
    <phoneticPr fontId="3" type="noConversion"/>
  </si>
  <si>
    <t>안성 제1일반산업단지 지중화공사 도통시험</t>
    <phoneticPr fontId="3" type="noConversion"/>
  </si>
  <si>
    <t>성남금토 공공주택지구 배전간선 설치공사(관로)</t>
    <phoneticPr fontId="3" type="noConversion"/>
  </si>
  <si>
    <t>성남금토 공공주택지구 배전간선 설치공사(전기)</t>
    <phoneticPr fontId="3" type="noConversion"/>
  </si>
  <si>
    <t>성남금토 공공주택지구 배전간선 설치공사 도통시험</t>
    <phoneticPr fontId="3" type="noConversion"/>
  </si>
  <si>
    <t>2024년 배전공가 순시위탁공사(경기A권역)</t>
  </si>
  <si>
    <t>2024년 배전공가 순시위탁공사(경기B권역)</t>
  </si>
  <si>
    <t>2025년 배전공가 순시위탁공사(경기C권역)</t>
  </si>
  <si>
    <t>2025년 배전공가 순시위탁공사(경기D권역)</t>
  </si>
  <si>
    <t>평택지사</t>
    <phoneticPr fontId="3" type="noConversion"/>
  </si>
  <si>
    <t>고덕 11,750kW 신규 동평택 1회선 인출공사</t>
    <phoneticPr fontId="3" type="noConversion"/>
  </si>
  <si>
    <t>고덕면 ㈜동승레져 일반용(을)고압A 3,500kW 신증설(예비전력)</t>
    <phoneticPr fontId="3" type="noConversion"/>
  </si>
  <si>
    <t>브레인시티 진입도로 확장공사 지장전주</t>
    <phoneticPr fontId="3" type="noConversion"/>
  </si>
  <si>
    <t>안성테크노밸리 부진입도로 대비관로공사</t>
    <phoneticPr fontId="3" type="noConversion"/>
  </si>
  <si>
    <t>죽산면 당목물류센터피에프브이 4,900kW 신설</t>
    <phoneticPr fontId="3" type="noConversion"/>
  </si>
  <si>
    <t>일죽면 신흥리 페블스톤㈜ 3,000kW 신설</t>
    <phoneticPr fontId="3" type="noConversion"/>
  </si>
  <si>
    <t>고삼면 봉산리 경기도건설본부 도로공사 지장전주</t>
    <phoneticPr fontId="3" type="noConversion"/>
  </si>
  <si>
    <t>서수원지사</t>
    <phoneticPr fontId="3" type="noConversion"/>
  </si>
  <si>
    <t>(반월동311-145)  한국농어촌공사 관로신설 지장이설공사</t>
    <phoneticPr fontId="3" type="noConversion"/>
  </si>
  <si>
    <t>’24∼’25년 전력구 종합감시시스템 및 예방진단장치 위탁정비공사(경기권)</t>
    <phoneticPr fontId="3" type="noConversion"/>
  </si>
  <si>
    <t>송산그린시티 남측지구 송전선로 지중화공사</t>
    <phoneticPr fontId="3" type="noConversion"/>
  </si>
  <si>
    <t>의왕S/S 남군포-의왕#3T/L 증설 및 #3M.Tr 1차 GIS 교체공사(전문)</t>
    <phoneticPr fontId="3" type="noConversion"/>
  </si>
  <si>
    <t xml:space="preserve">154kV 남군포-의왕 SW 증설공사 </t>
    <phoneticPr fontId="3" type="noConversion"/>
  </si>
  <si>
    <t xml:space="preserve">154kV 죽전변전소 디지털화 공사 </t>
    <phoneticPr fontId="3" type="noConversion"/>
  </si>
  <si>
    <t>여주지사</t>
    <phoneticPr fontId="3" type="noConversion"/>
  </si>
  <si>
    <t>여주역세권 부하분담 1회선 인출공사(24년)</t>
    <phoneticPr fontId="3" type="noConversion"/>
  </si>
  <si>
    <t>현수D/L 연계력 확보를 위한 선로강화공사(24년)</t>
    <phoneticPr fontId="3" type="noConversion"/>
  </si>
  <si>
    <t>호계동 온천지구주택재개발 지장전주</t>
    <phoneticPr fontId="3" type="noConversion"/>
  </si>
  <si>
    <t>동안양변전소 옥내화에 따른 배전선로 정비공사</t>
    <phoneticPr fontId="3" type="noConversion"/>
  </si>
  <si>
    <t>내손다구역주택재개발정비조합 10,750kW 신설공사</t>
    <phoneticPr fontId="3" type="noConversion"/>
  </si>
  <si>
    <t>소하동 LH 안양천변도로 개설 지장전주 이설공사</t>
    <phoneticPr fontId="3" type="noConversion"/>
  </si>
  <si>
    <t>소하동 구름산지구 조성 지장전주 이설공사</t>
    <phoneticPr fontId="3" type="noConversion"/>
  </si>
  <si>
    <t>수원 태장로 및 원천리천 자가광통신망 시설공사</t>
  </si>
  <si>
    <t>고덕S/S 345kV 주변압기 과열해소 공사</t>
    <phoneticPr fontId="3" type="noConversion"/>
  </si>
  <si>
    <t>평택전력지사 345kV M.Tr 보통점검</t>
    <phoneticPr fontId="3" type="noConversion"/>
  </si>
  <si>
    <t>평택전력지사 345kV 및 154kV GIS 보통점검</t>
    <phoneticPr fontId="3" type="noConversion"/>
  </si>
  <si>
    <t>동부전력지사</t>
    <phoneticPr fontId="3" type="noConversion"/>
  </si>
  <si>
    <t>2024년 상반기 동부전력 23kV GIS 증설공사</t>
    <phoneticPr fontId="3" type="noConversion"/>
  </si>
  <si>
    <t>방여울S/S 건설에 따른 5회선 선로확충공사</t>
    <phoneticPr fontId="3" type="noConversion"/>
  </si>
  <si>
    <t>북장안S/S 건설에 따른 2회선 선로확충공사</t>
    <phoneticPr fontId="3" type="noConversion"/>
  </si>
  <si>
    <t>안양 의왕월암 공공주택지구 배전간선 설치공사(관로)</t>
    <phoneticPr fontId="3" type="noConversion"/>
  </si>
  <si>
    <t>안양 의왕월암 공공주택지구 배전간선 설치공사(전기)</t>
    <phoneticPr fontId="3" type="noConversion"/>
  </si>
  <si>
    <t>평택 가재지구 배전간선 설치공사(관로)</t>
    <phoneticPr fontId="3" type="noConversion"/>
  </si>
  <si>
    <t>평택 가재지구 배전간선 설치공사(전기)</t>
    <phoneticPr fontId="3" type="noConversion"/>
  </si>
  <si>
    <t>안양 의왕월암 공공주택지구 배전간선 설치공사 도통시험</t>
    <phoneticPr fontId="3" type="noConversion"/>
  </si>
  <si>
    <t>평택 가재지구 배전간선 설치공사 도통시험</t>
    <phoneticPr fontId="3" type="noConversion"/>
  </si>
  <si>
    <t>군포 대야미지구 배전간선 설치공사(전기)</t>
    <phoneticPr fontId="3" type="noConversion"/>
  </si>
  <si>
    <t>군포 대야미지구 배전간선 설치공사(관로)</t>
    <phoneticPr fontId="3" type="noConversion"/>
  </si>
  <si>
    <t>지중설비부</t>
    <phoneticPr fontId="3" type="noConversion"/>
  </si>
  <si>
    <t>2024년 경기본부 직할 배전맨홀 점검공사(차도)</t>
    <phoneticPr fontId="3" type="noConversion"/>
  </si>
  <si>
    <t>2024년 경기본부 직할 배전맨홀 점검공사(차도 외)</t>
    <phoneticPr fontId="3" type="noConversion"/>
  </si>
  <si>
    <t>2024년 배전용 강관전주 접지보강공사</t>
    <phoneticPr fontId="3" type="noConversion"/>
  </si>
  <si>
    <t>소사벌S/S 소월D/L 용량부족해소 선로확충공사</t>
    <phoneticPr fontId="3" type="noConversion"/>
  </si>
  <si>
    <t>고덕 코오롱글로벌 공공폐수처리시설 16,500kW 주예비 대용량 2회선, 일반선로 1회선 인출공사</t>
    <phoneticPr fontId="3" type="noConversion"/>
  </si>
  <si>
    <t>2024년 평택지사 배전맨홀 점검공사</t>
    <phoneticPr fontId="3" type="noConversion"/>
  </si>
  <si>
    <t>2024년 평택지사 배전선로 위해수목 전지공사</t>
    <phoneticPr fontId="3" type="noConversion"/>
  </si>
  <si>
    <t>소사벌S/S 소월D/L 용량부족해소 선로확충공사 도통시험</t>
    <phoneticPr fontId="3" type="noConversion"/>
  </si>
  <si>
    <t>성남지사</t>
    <phoneticPr fontId="3" type="noConversion"/>
  </si>
  <si>
    <t>2024년 성남지사 차도 맨홀 점검공사</t>
    <phoneticPr fontId="3" type="noConversion"/>
  </si>
  <si>
    <t>2024년 성남지사 차도 외 맨홀 점검공사</t>
    <phoneticPr fontId="3" type="noConversion"/>
  </si>
  <si>
    <t>동용인지사 주차장 포장공사</t>
    <phoneticPr fontId="3" type="noConversion"/>
  </si>
  <si>
    <t>오천S/S #4M.Tr용 GIS 설치공사</t>
    <phoneticPr fontId="3" type="noConversion"/>
  </si>
  <si>
    <t>오천S/S #4M.Tr 설치공사</t>
    <phoneticPr fontId="3" type="noConversion"/>
  </si>
  <si>
    <t>오천S/S #4M.Tr 전력케이블 설치공사</t>
    <phoneticPr fontId="3" type="noConversion"/>
  </si>
  <si>
    <t>곤지암S/S 154kV #65M.Tr 증설공사</t>
    <phoneticPr fontId="3" type="noConversion"/>
  </si>
  <si>
    <t>곤지암S/S 154kV #65M.Tr용 GIS 및 EGIS 설치공사</t>
    <phoneticPr fontId="3" type="noConversion"/>
  </si>
  <si>
    <t>곤지암S/S 154kV #65M.Tr 전력케이블 설치공사</t>
    <phoneticPr fontId="3" type="noConversion"/>
  </si>
  <si>
    <t>곤지암S/S 154kV #65M.Tr 설치공사</t>
    <phoneticPr fontId="3" type="noConversion"/>
  </si>
  <si>
    <t>신수원S/S 154kV 동반#1,2T/L 지중화공사</t>
    <phoneticPr fontId="3" type="noConversion"/>
  </si>
  <si>
    <t>154kV 가남S/S #4M.Tr 증설공사(일반)</t>
    <phoneticPr fontId="3" type="noConversion"/>
  </si>
  <si>
    <t>154kV 가남S/S #4M.Tr 설치공사(전문)</t>
    <phoneticPr fontId="3" type="noConversion"/>
  </si>
  <si>
    <t>154kV 가남S/S #4M.Tr용 GIS 설치공사(전문)</t>
    <phoneticPr fontId="3" type="noConversion"/>
  </si>
  <si>
    <t>154kV 가남S/S #4M.Tr 전력케이블 설치공사</t>
    <phoneticPr fontId="3" type="noConversion"/>
  </si>
  <si>
    <t>2024년 직할 154kV 주변압기 정밀점검 공사</t>
    <phoneticPr fontId="3" type="noConversion"/>
  </si>
  <si>
    <t>2024년 직할 154kV GIS 정밀점검 공사</t>
    <phoneticPr fontId="3" type="noConversion"/>
  </si>
  <si>
    <t>24년 직할 23kV 개폐장치 증설공사</t>
    <phoneticPr fontId="3" type="noConversion"/>
  </si>
  <si>
    <t>24년 경기본부 직할 23kV 광명제 GIS 메커니즘 교체공사</t>
    <phoneticPr fontId="3" type="noConversion"/>
  </si>
  <si>
    <t>대야미동 LH 대야미지구 지장전주 이설공사</t>
    <phoneticPr fontId="3" type="noConversion"/>
  </si>
  <si>
    <t>2024년 안양군포의왕지사 활선엘보분리 연결공사</t>
    <phoneticPr fontId="3" type="noConversion"/>
  </si>
  <si>
    <t>이천지사</t>
    <phoneticPr fontId="3" type="noConversion"/>
  </si>
  <si>
    <t>대월D/L 연계력 확보를 위한 선로강화공사</t>
    <phoneticPr fontId="3" type="noConversion"/>
  </si>
  <si>
    <t>광명서울 고속도로 1공구 지장전주 이설공사</t>
    <phoneticPr fontId="3" type="noConversion"/>
  </si>
  <si>
    <t>345kV 신온양-서서울 등 8개T/L 헬기애자청소공사</t>
  </si>
  <si>
    <t>24년 상반기 성남전력 25.8kV 개폐장치 증설공사</t>
  </si>
  <si>
    <t>24년 상반기 DAS 임차불가개소 자가광통신망 시설공사</t>
  </si>
  <si>
    <t>여주 능서지구 배전자동화 자가광통신망 시설공사</t>
  </si>
  <si>
    <t>2024년 동부전력 154kV 주변압기 정밀점검</t>
    <phoneticPr fontId="3" type="noConversion"/>
  </si>
  <si>
    <t>2024년 동부전력 170kV GIS 정밀점검</t>
    <phoneticPr fontId="3" type="noConversion"/>
  </si>
  <si>
    <t>2024년 동부전력 LS제 23kV GIS 메커니즘</t>
    <phoneticPr fontId="3" type="noConversion"/>
  </si>
  <si>
    <t>의왕지역 전기공급시설 전력구공사(과천-동안양T/L 지중화) 1차</t>
  </si>
  <si>
    <t>북안산S/S 건설에 따른 2회선 선로확충공사</t>
    <phoneticPr fontId="3" type="noConversion"/>
  </si>
  <si>
    <t>북안산S/S 건설에 따른 2회선 선로확충공사 도통시험</t>
    <phoneticPr fontId="3" type="noConversion"/>
  </si>
  <si>
    <t>평택 당진항 2-1단계 항만배후단지 2구역 배전간선 설치공사</t>
    <phoneticPr fontId="3" type="noConversion"/>
  </si>
  <si>
    <t>평택 당진항 2-1단계 항만배후단지 2구역 배전간선 설치공사 도통시험</t>
    <phoneticPr fontId="3" type="noConversion"/>
  </si>
  <si>
    <t>배전설비 접지보강 (가이더봉)</t>
    <phoneticPr fontId="3" type="noConversion"/>
  </si>
  <si>
    <t>분당S/S 154kV 장기사용 GIS 교체공사</t>
    <phoneticPr fontId="3" type="noConversion"/>
  </si>
  <si>
    <t>154kV 동안양S/S 전력케이블 설치공사</t>
    <phoneticPr fontId="3" type="noConversion"/>
  </si>
  <si>
    <t>23년 안양군포의왕지사 배전맨홀 점검공사(차도)</t>
    <phoneticPr fontId="3" type="noConversion"/>
  </si>
  <si>
    <t>23년 안양군포의왕지사 배전맨홀 점검공사(차도 외)</t>
    <phoneticPr fontId="3" type="noConversion"/>
  </si>
  <si>
    <t>2024년 광명지사 맨홀청소 및 점검공사</t>
    <phoneticPr fontId="3" type="noConversion"/>
  </si>
  <si>
    <t>성남전력지사</t>
    <phoneticPr fontId="3" type="noConversion"/>
  </si>
  <si>
    <t>154kV 기흥-신갈 등 6개 T/L PD집합반 설치공사</t>
    <phoneticPr fontId="3" type="noConversion"/>
  </si>
  <si>
    <t xml:space="preserve">경기도 </t>
    <phoneticPr fontId="3" type="noConversion"/>
  </si>
  <si>
    <t>기흥-신갈 등 3개 T/L EBA 피뢰기 설치공사</t>
  </si>
  <si>
    <t>성남전력 154kV M.Tr 및 OLTC 정밀점검공사</t>
  </si>
  <si>
    <t>성남전력 362kV GIS 정밀점검공사</t>
  </si>
  <si>
    <t>성남전력 170kV 정밀점검공사 및 362,170kV 보통점검공사</t>
  </si>
  <si>
    <t>성남전력 800kV GIS 정밀점검공사</t>
  </si>
  <si>
    <t>신안성S/S 765kV 누유보수공사</t>
  </si>
  <si>
    <t>23kV GIS 매커니즘 분해공사</t>
  </si>
  <si>
    <t>2024년 상반기 군포전력 154kV GIS 정밀점검공사</t>
  </si>
  <si>
    <t>24년 경기본부 배전계통 자가광통신망 통합공사</t>
  </si>
  <si>
    <t>하남지사</t>
    <phoneticPr fontId="3" type="noConversion"/>
  </si>
  <si>
    <t>2024년도 하남지사 배전맨홀 점검공사</t>
    <phoneticPr fontId="3" type="noConversion"/>
  </si>
  <si>
    <t>154kV 산성S/S 옥내화 토건공사</t>
    <phoneticPr fontId="3" type="noConversion"/>
  </si>
  <si>
    <t>경기본부 관내 수목전정공사</t>
    <phoneticPr fontId="3" type="noConversion"/>
  </si>
  <si>
    <t>광명 구름산지구 배전간선 설치공사(관로)</t>
    <phoneticPr fontId="3" type="noConversion"/>
  </si>
  <si>
    <t>광명 구름산지구 배전간선 설치공사(전기)</t>
    <phoneticPr fontId="3" type="noConversion"/>
  </si>
  <si>
    <t>광명 유통단지 배전간선 설치공사(관로)</t>
    <phoneticPr fontId="3" type="noConversion"/>
  </si>
  <si>
    <t>광명 유통단지 배전간선 설치공사(전기)</t>
    <phoneticPr fontId="3" type="noConversion"/>
  </si>
  <si>
    <t>광명시흥 일반산업단지 배전간선 설치공사(관로)</t>
    <phoneticPr fontId="3" type="noConversion"/>
  </si>
  <si>
    <t>광명시흥 일반산업단지 배전간선 설치공사(전기)</t>
    <phoneticPr fontId="3" type="noConversion"/>
  </si>
  <si>
    <t>2024년 광주지사 지중저압설비 점검 및 보강공사</t>
    <phoneticPr fontId="3" type="noConversion"/>
  </si>
  <si>
    <t>서용인지사</t>
    <phoneticPr fontId="3" type="noConversion"/>
  </si>
  <si>
    <t>2024년 접지보강공사</t>
    <phoneticPr fontId="3" type="noConversion"/>
  </si>
  <si>
    <t>도일CT 154kV GIB 설치공사</t>
    <phoneticPr fontId="3" type="noConversion"/>
  </si>
  <si>
    <t>154kV 덕성S/S #1M.Tr 설치공사</t>
    <phoneticPr fontId="3" type="noConversion"/>
  </si>
  <si>
    <t>154kV 덕성S/S #1M.Tr용 전력케이블 공사</t>
    <phoneticPr fontId="3" type="noConversion"/>
  </si>
  <si>
    <t>154kV 덕성S/S #1M.Tr용 GIS 및 EGIS 설치공사</t>
    <phoneticPr fontId="3" type="noConversion"/>
  </si>
  <si>
    <t>154kV 진위S/S 종합예방진단시스템 설치공사</t>
    <phoneticPr fontId="3" type="noConversion"/>
  </si>
  <si>
    <t>국가계약법시행령 제26조 1항 2호 바목</t>
    <phoneticPr fontId="16" type="noConversion"/>
  </si>
  <si>
    <t>2024년 광주지사 배전맨홀 점검공사</t>
    <phoneticPr fontId="3" type="noConversion"/>
  </si>
  <si>
    <t>2024년 성남지사 지중저압선로 활선누전탐사공사</t>
    <phoneticPr fontId="3" type="noConversion"/>
  </si>
  <si>
    <t>동송산전력구 전기설비공사</t>
    <phoneticPr fontId="3" type="noConversion"/>
  </si>
  <si>
    <t>동송산전력구 소방설비공사</t>
    <phoneticPr fontId="3" type="noConversion"/>
  </si>
  <si>
    <t>죽전S/S 154kV GIS 신규수용공사</t>
    <phoneticPr fontId="3" type="noConversion"/>
  </si>
  <si>
    <t>154kV 수촌S/S #4M.Tr용 GIS 및 EGIS 설치공사</t>
    <phoneticPr fontId="3" type="noConversion"/>
  </si>
  <si>
    <t>154kV 수촌S/S #4M.Tr 전력케이블 설치공사</t>
    <phoneticPr fontId="3" type="noConversion"/>
  </si>
  <si>
    <t>154kV 수촌S/S #4M.Tr 설치공사</t>
    <phoneticPr fontId="3" type="noConversion"/>
  </si>
  <si>
    <t>154kV 남군포S/S #4M.Tr용 GIS 및 EGIS 설치공사</t>
    <phoneticPr fontId="3" type="noConversion"/>
  </si>
  <si>
    <t>154kV 남군포S/S #4M.Tr 전력케이블 설치공사</t>
    <phoneticPr fontId="3" type="noConversion"/>
  </si>
  <si>
    <t>154kV 남군포S/S #4M.Tr 설치공사</t>
    <phoneticPr fontId="3" type="noConversion"/>
  </si>
  <si>
    <t xml:space="preserve">154kV 원곡변전소 디지털화 공사 </t>
    <phoneticPr fontId="3" type="noConversion"/>
  </si>
  <si>
    <t>마북이의 전력구 운영시스템 설치공사</t>
  </si>
  <si>
    <t>분당변전소 외관 리모델링 공사</t>
    <phoneticPr fontId="3" type="noConversion"/>
  </si>
  <si>
    <t>용인 반도체클러스터 일반산업단지 배전간설 설치공사(관로)</t>
    <phoneticPr fontId="3" type="noConversion"/>
  </si>
  <si>
    <t>용인 반도체클러스터 일반산업단지 배전간설 설치공사(전기)</t>
    <phoneticPr fontId="3" type="noConversion"/>
  </si>
  <si>
    <t>신안성S/S 345kV Sh.R 중량물 수송로 보강공사</t>
    <phoneticPr fontId="3" type="noConversion"/>
  </si>
  <si>
    <t>광명시흥 첨단산업단지 배전간선 설치공사(관로)</t>
    <phoneticPr fontId="3" type="noConversion"/>
  </si>
  <si>
    <t>광명시흥 첨단산업단지 배전간선 설치공사(전기)</t>
    <phoneticPr fontId="3" type="noConversion"/>
  </si>
  <si>
    <t>광명시흥 첨단산업단지 배전간선 설치공사 도통시험</t>
    <phoneticPr fontId="3" type="noConversion"/>
  </si>
  <si>
    <t>송산그린시티 국제테마파크 주거단지 배전간선 설치공사(관로)</t>
    <phoneticPr fontId="3" type="noConversion"/>
  </si>
  <si>
    <t>송산그린시티 국제테마파크 주거단지 배전간선 설치공사(전기)</t>
    <phoneticPr fontId="3" type="noConversion"/>
  </si>
  <si>
    <t>송산그린시티 국제테마파크 주거단지 배전간선 설치공사 도통시험</t>
    <phoneticPr fontId="3" type="noConversion"/>
  </si>
  <si>
    <t>154kV 오산S/S #2,4M.Tr 교체공사</t>
    <phoneticPr fontId="3" type="noConversion"/>
  </si>
  <si>
    <t>154kV 오산S/S #2,4M.Tr 전력케이블 교체공사</t>
    <phoneticPr fontId="3" type="noConversion"/>
  </si>
  <si>
    <t>2024년 군포전력 154kV M.Tr 및 OLTC 정밀점검공사</t>
  </si>
  <si>
    <t>오산-평택 등 5개 선로 지중화 전기설비공사</t>
    <phoneticPr fontId="3" type="noConversion"/>
  </si>
  <si>
    <t>오산-평택 등 5개 선로 지중화 소방설비공사</t>
    <phoneticPr fontId="3" type="noConversion"/>
  </si>
  <si>
    <t>포승S/S 2회선 인출공사(화양지구)</t>
    <phoneticPr fontId="3" type="noConversion"/>
  </si>
  <si>
    <t>포승S/S 2회선 인출공사(화양지구) 도통시험</t>
    <phoneticPr fontId="3" type="noConversion"/>
  </si>
  <si>
    <t>2024년 하반기 군포전력 154kV GIS 정밀점검공사</t>
  </si>
  <si>
    <t xml:space="preserve">2024년 서수원지사 맨홀청소점검 </t>
    <phoneticPr fontId="3" type="noConversion"/>
  </si>
  <si>
    <t>군포전력지사</t>
    <phoneticPr fontId="3" type="noConversion"/>
  </si>
  <si>
    <t>전력구 감시시스템 설치공사</t>
    <phoneticPr fontId="3" type="noConversion"/>
  </si>
  <si>
    <t>2024년 배전선로 접지보강공사(가이더봉)</t>
    <phoneticPr fontId="3" type="noConversion"/>
  </si>
  <si>
    <t>'25-26년 초전도케이블 시스템 위탁점검 및 정비공사</t>
    <phoneticPr fontId="3" type="noConversion"/>
  </si>
  <si>
    <t>수원지역 전기공급시설 전력구공사(율전-의왕, 서서울-율전 지중화)</t>
  </si>
  <si>
    <t>국가계약법시행령 제26조 1항 2호 가목</t>
  </si>
  <si>
    <t>평택 해군2함대 배전자동화 자가광통신망 시설공사</t>
  </si>
  <si>
    <t>분당변전소 외관 리모델링 설계용역</t>
    <phoneticPr fontId="3" type="noConversion"/>
  </si>
  <si>
    <t>신안성S/S 345kV Sh.R 중량물 수송로 보강공사 설계용역</t>
    <phoneticPr fontId="3" type="noConversion"/>
  </si>
  <si>
    <t>성남 복정1지구 배전간선 설치공사 감리용역</t>
    <phoneticPr fontId="3" type="noConversion"/>
  </si>
  <si>
    <t>성남 복정1지구 배전간선 설치공사 위치탐사용역</t>
    <phoneticPr fontId="3" type="noConversion"/>
  </si>
  <si>
    <t>성남 복정1지구 배전간선 설치공사 VLF진단용역</t>
    <phoneticPr fontId="3" type="noConversion"/>
  </si>
  <si>
    <t>안성 제1일반산업단지 지중화공사 감리용역</t>
    <phoneticPr fontId="3" type="noConversion"/>
  </si>
  <si>
    <t>안성 제1일반산업단지 지중화공사 VLF진단용역</t>
    <phoneticPr fontId="3" type="noConversion"/>
  </si>
  <si>
    <t>안성 제1일반산업단지 지중화공사 위치탐사용역</t>
    <phoneticPr fontId="3" type="noConversion"/>
  </si>
  <si>
    <t>2024년 가공배전선로 광학카메라 진단용역(직할)</t>
    <phoneticPr fontId="3" type="noConversion"/>
  </si>
  <si>
    <t>2024년 가공배전선로 열화상 진단용역(직할)</t>
    <phoneticPr fontId="3" type="noConversion"/>
  </si>
  <si>
    <t>24년 가공 배전설비 광학카메라 진단용역(광주)</t>
    <phoneticPr fontId="3" type="noConversion"/>
  </si>
  <si>
    <t>24년 가공 배전설비 열화상 진단용역(광주)</t>
    <phoneticPr fontId="3" type="noConversion"/>
  </si>
  <si>
    <t>24년 가공 배전설비 열화상 진단용역(평택)</t>
    <phoneticPr fontId="3" type="noConversion"/>
  </si>
  <si>
    <t>24년 가공 배전설비 광학카메라 진단용역(평택)</t>
    <phoneticPr fontId="3" type="noConversion"/>
  </si>
  <si>
    <t>24년 지중 배전설비 열화상 진단용역(평택)</t>
    <phoneticPr fontId="3" type="noConversion"/>
  </si>
  <si>
    <t>24년 지상개폐기 PD 진단용역(평택)</t>
    <phoneticPr fontId="3" type="noConversion"/>
  </si>
  <si>
    <t>2024년 성남지사 소규모 배전설비 위치탐사용역</t>
    <phoneticPr fontId="3" type="noConversion"/>
  </si>
  <si>
    <t>안성IC 진입로 지중화 감리용역</t>
    <phoneticPr fontId="3" type="noConversion"/>
  </si>
  <si>
    <t>원곡면 성은리 안성성은물류피에프브이㈜ 일반용(을)고압A 7,000kW 신설 감리용역</t>
    <phoneticPr fontId="3" type="noConversion"/>
  </si>
  <si>
    <t>죽산면 장계리 ㈜지산개발 6,000kW 신설 감리용역</t>
    <phoneticPr fontId="3" type="noConversion"/>
  </si>
  <si>
    <t>미양면 용두리 안성시청 도로확장 지장전주 감리용역</t>
    <phoneticPr fontId="3" type="noConversion"/>
  </si>
  <si>
    <t>서운면 동촌리 경기주택도시공사 지장전주 감리용역</t>
    <phoneticPr fontId="3" type="noConversion"/>
  </si>
  <si>
    <t>24년도 가공배전설비 광학카메라 진단용역</t>
    <phoneticPr fontId="3" type="noConversion"/>
  </si>
  <si>
    <t>2024년 서수원지사 지상기기 열화상진단용역</t>
    <phoneticPr fontId="3" type="noConversion"/>
  </si>
  <si>
    <t>24-25년도 경기본부 직할 무인변전소 경비용역</t>
    <phoneticPr fontId="3" type="noConversion"/>
  </si>
  <si>
    <t>삼교동 마스턴제123호 9800kW 신설공사 위치탐사 용역</t>
    <phoneticPr fontId="3" type="noConversion"/>
  </si>
  <si>
    <t>삼교동 마스턴제123호 9800kW 신설공사 VLF진단 용역</t>
    <phoneticPr fontId="3" type="noConversion"/>
  </si>
  <si>
    <t>'24년 가공 배전설비 광학카메라 진단용역(여주)</t>
  </si>
  <si>
    <t>24년 가공 배전설비 열화상 진단용역(여주)</t>
    <phoneticPr fontId="3" type="noConversion"/>
  </si>
  <si>
    <t>평촌동54-1 힐스테이트 인덕원 지장이설 감리용역</t>
    <phoneticPr fontId="3" type="noConversion"/>
  </si>
  <si>
    <t>인덕원역 국가철도공단 지장이설 감리용역</t>
    <phoneticPr fontId="3" type="noConversion"/>
  </si>
  <si>
    <t>금정동 서해종합건설 벌터마벨지구 지장전주 이설공사 감리용역</t>
    <phoneticPr fontId="3" type="noConversion"/>
  </si>
  <si>
    <t>호계동 융창지구 지장이설공사 감리용역(경수대로변)</t>
    <phoneticPr fontId="3" type="noConversion"/>
  </si>
  <si>
    <t>호계동 융창지구 지장이설공사 위치탐사용역(경수대로변)</t>
    <phoneticPr fontId="3" type="noConversion"/>
  </si>
  <si>
    <t>호계동 융창지구 지장이설공사 폐기물처리용역(경수대로변)</t>
    <phoneticPr fontId="3" type="noConversion"/>
  </si>
  <si>
    <t>24년 가공 배전설비 열화상 진단용역(이천)</t>
  </si>
  <si>
    <t>설성면 자석리 서울지방국토관리청 도로공사 지장이설(6-2공구) 지장전주 감리용역</t>
  </si>
  <si>
    <t>철산 주공 8,9단지 재건축 16,250kW 위치탐사용역</t>
    <phoneticPr fontId="3" type="noConversion"/>
  </si>
  <si>
    <t>철산 주공 8,9단지 재건축 16,250kW 감리용역</t>
    <phoneticPr fontId="3" type="noConversion"/>
  </si>
  <si>
    <t>철산 주공 8,9단지 재건축 16,250kW 폐기물처리용역</t>
    <phoneticPr fontId="3" type="noConversion"/>
  </si>
  <si>
    <t>2024년 가공배전선로 광학카메라 진단용역</t>
    <phoneticPr fontId="3" type="noConversion"/>
  </si>
  <si>
    <t>24-25년 성남전력지사 관내변전소 무인경비 용역</t>
  </si>
  <si>
    <t>2024-2025년 전력구 소방설비점검용역 및 보수</t>
    <phoneticPr fontId="3" type="noConversion"/>
  </si>
  <si>
    <t>'24-25년 고덕변환소 변환설비 위탁정비공사 재해방지기술지도 용역</t>
    <phoneticPr fontId="3" type="noConversion"/>
  </si>
  <si>
    <t>장경리해변 일원 지중화공사 감리용역</t>
  </si>
  <si>
    <t>경기본부 전력관리처 건설폐기물 처리 용역</t>
    <phoneticPr fontId="3" type="noConversion"/>
  </si>
  <si>
    <t>안성 테크노밸리 일반산단 남안성S/S 1회선 인출공사 감리용역</t>
    <phoneticPr fontId="3" type="noConversion"/>
  </si>
  <si>
    <t>안성 테크노밸리 일반산단 남안성S/S 1회선 인출공사 VLF용역</t>
    <phoneticPr fontId="3" type="noConversion"/>
  </si>
  <si>
    <t>안성 테크노밸리 일반산단 남안성S/S 1회선 인출공사 위치탐사용역</t>
    <phoneticPr fontId="3" type="noConversion"/>
  </si>
  <si>
    <t>성남금토 공공주택지구 배전간선 설치공사 통합감리용역</t>
    <phoneticPr fontId="3" type="noConversion"/>
  </si>
  <si>
    <t>성남금토 공공주택지구 배전간선 설치공사 위치탐사용역</t>
    <phoneticPr fontId="3" type="noConversion"/>
  </si>
  <si>
    <t>성남금토 공공주택지구 배전간선 설치공사 VLF진단용역</t>
    <phoneticPr fontId="3" type="noConversion"/>
  </si>
  <si>
    <t>24년 경기본부 주상변압기 PCBs 분석용역(단가)</t>
    <phoneticPr fontId="3" type="noConversion"/>
  </si>
  <si>
    <t>고덕 11,750kW 신규 동평택 1회선 인출공사 감리용역</t>
    <phoneticPr fontId="3" type="noConversion"/>
  </si>
  <si>
    <t>고덕면 ㈜동승레져 일반용(을)고압A 3,500kW 신증설 감리용역</t>
    <phoneticPr fontId="3" type="noConversion"/>
  </si>
  <si>
    <t>브레인시티 진입도로 확장공사 지장전주 감리용역</t>
    <phoneticPr fontId="3" type="noConversion"/>
  </si>
  <si>
    <t>24년 가공 배전설비 열화상 진단용역(서용인)</t>
    <phoneticPr fontId="3" type="noConversion"/>
  </si>
  <si>
    <t>24년 가공 배전설비 광학카메라 진단용역(서용인)</t>
    <phoneticPr fontId="3" type="noConversion"/>
  </si>
  <si>
    <t>안성테크노밸리 부진입도로 대비관로공사 감리용역</t>
    <phoneticPr fontId="3" type="noConversion"/>
  </si>
  <si>
    <t>죽산면 당목물류센터피에프브이 4,900kW 신설 감리용역</t>
    <phoneticPr fontId="3" type="noConversion"/>
  </si>
  <si>
    <t>일죽면 신흥리 페블스톤㈜ 3,000kW 신설 감리용역</t>
    <phoneticPr fontId="3" type="noConversion"/>
  </si>
  <si>
    <t>고삼면 봉산리 경기도건설본부 도로공사 지장전주 감리용역</t>
    <phoneticPr fontId="3" type="noConversion"/>
  </si>
  <si>
    <t>2024년 서수원지사 광학진단용역</t>
    <phoneticPr fontId="3" type="noConversion"/>
  </si>
  <si>
    <t>송산그린시티 남측지구 송전선로 지중화공사 책임감리용역</t>
    <phoneticPr fontId="3" type="noConversion"/>
  </si>
  <si>
    <t>여주역세권 부하분담 1회선 인출공사 감리용역(24년)</t>
    <phoneticPr fontId="3" type="noConversion"/>
  </si>
  <si>
    <t>현수D/L 연계력 확보를 위한 선로강화공사 감리용역(24년)</t>
    <phoneticPr fontId="3" type="noConversion"/>
  </si>
  <si>
    <t>2024년도 가공 배전설비 광학카메라 진단용역(안산)</t>
    <phoneticPr fontId="3" type="noConversion"/>
  </si>
  <si>
    <t>호계동 온천지구주택재개발 지장전주 감리용역</t>
    <phoneticPr fontId="3" type="noConversion"/>
  </si>
  <si>
    <t>24년 안양군포의왕지사 지상기기 열화상 진단 용역</t>
    <phoneticPr fontId="3" type="noConversion"/>
  </si>
  <si>
    <t>동안양변전소 옥내화에 따른 배전선로 정비공사 감리용역</t>
    <phoneticPr fontId="3" type="noConversion"/>
  </si>
  <si>
    <t>내손다구역주택재개발정비조합 10,750kW 신설공사 감리용역</t>
    <phoneticPr fontId="3" type="noConversion"/>
  </si>
  <si>
    <t>내손다구역주택재개발정비조합 10,750kW 신설공사 위치탐사용역</t>
    <phoneticPr fontId="3" type="noConversion"/>
  </si>
  <si>
    <t>내손다구역주택재개발정비조합 10,750kW 신설공사 폐기물처리용역</t>
    <phoneticPr fontId="3" type="noConversion"/>
  </si>
  <si>
    <t>24년 가공 배전설비 광학 진단용역(이천)</t>
  </si>
  <si>
    <t>소하동 LH 안양천변도로 개설 지장전주 이설공사 감리용역</t>
    <phoneticPr fontId="3" type="noConversion"/>
  </si>
  <si>
    <t>소하동 구름산지구 조성 지장전주 이설공사 감리용역</t>
    <phoneticPr fontId="3" type="noConversion"/>
  </si>
  <si>
    <t>평택전력지사 피뢰기, 추락방지장치 등 설치공사 책임감리용역</t>
    <phoneticPr fontId="3" type="noConversion"/>
  </si>
  <si>
    <t>2024년 화성지사 저압전주 콘크리트 내부진단</t>
    <phoneticPr fontId="3" type="noConversion"/>
  </si>
  <si>
    <t>2024년도 전력구 정밀안전점검 용역</t>
    <phoneticPr fontId="3" type="noConversion"/>
  </si>
  <si>
    <t>방여울S/S 건설에 따른 5회선 선로확충공사 감리용역</t>
    <phoneticPr fontId="3" type="noConversion"/>
  </si>
  <si>
    <t>북장안S/S 건설에 따른 2회선 선로확충공사 감리용역</t>
    <phoneticPr fontId="3" type="noConversion"/>
  </si>
  <si>
    <t>안양 의왕월암 공공주택지구 배전간선 설치공사 통합감리용역</t>
    <phoneticPr fontId="3" type="noConversion"/>
  </si>
  <si>
    <t>안양 의왕월암 공공주택지구 배전간선 설치공사 위치탐사용역</t>
    <phoneticPr fontId="3" type="noConversion"/>
  </si>
  <si>
    <t>안양 의왕월암 공공주택지구 배전간선 설치공사 VLF진단용역</t>
    <phoneticPr fontId="3" type="noConversion"/>
  </si>
  <si>
    <t>평택 가재지구 배전간선 설치공사 통합감리용역</t>
    <phoneticPr fontId="3" type="noConversion"/>
  </si>
  <si>
    <t>평택 가재지구 배전간선 설치공사 위치탐사용역</t>
    <phoneticPr fontId="3" type="noConversion"/>
  </si>
  <si>
    <t>평택 가재지구 배전간선 설치공사 VLF진단용역</t>
    <phoneticPr fontId="3" type="noConversion"/>
  </si>
  <si>
    <t>용인 제2용인테크노밸리 일반산업단지 배전간설 설치공사 설계용역</t>
    <phoneticPr fontId="3" type="noConversion"/>
  </si>
  <si>
    <t>군포 대야미지구 배전간선 설치공사 감리용역</t>
    <phoneticPr fontId="3" type="noConversion"/>
  </si>
  <si>
    <t>군포 대야미지구 배전간선 설치공사 VLF진단용역</t>
    <phoneticPr fontId="3" type="noConversion"/>
  </si>
  <si>
    <t>‘24년 지상기기 열화상 진단용역(직할)</t>
    <phoneticPr fontId="3" type="noConversion"/>
  </si>
  <si>
    <t>‘24년 지상개폐기 PD진단용역(직할)</t>
    <phoneticPr fontId="3" type="noConversion"/>
  </si>
  <si>
    <t>소사벌S/S 소월D/L 용량부족해소 선로확충공사 감리용역</t>
    <phoneticPr fontId="3" type="noConversion"/>
  </si>
  <si>
    <t>고덕 코오롱글로벌 공공폐수처리시설 16,500kW 주예비 대용량 2회선, 일반선로 1회선 인출공사 감리용역</t>
    <phoneticPr fontId="3" type="noConversion"/>
  </si>
  <si>
    <t>2024년 경기본부(안성지사) 배전맨홀 점검용역</t>
    <phoneticPr fontId="3" type="noConversion"/>
  </si>
  <si>
    <t>2024년 경기본부(안성지사) PD진단용역</t>
    <phoneticPr fontId="3" type="noConversion"/>
  </si>
  <si>
    <t>2024년 경기본부(안성지사) 열화상진단용역</t>
    <phoneticPr fontId="3" type="noConversion"/>
  </si>
  <si>
    <t>2024년 경기본부(안성지사) 저압설비 점검 및 보수</t>
    <phoneticPr fontId="3" type="noConversion"/>
  </si>
  <si>
    <t>2024년 서수원지사 VLF진단용역</t>
    <phoneticPr fontId="3" type="noConversion"/>
  </si>
  <si>
    <t>대야미동 LH 대야미지구 지장전주 이설공사 감리용역</t>
    <phoneticPr fontId="3" type="noConversion"/>
  </si>
  <si>
    <t>대월D/L 연계력 확보를 위한 선로강화공사 감리용역</t>
    <phoneticPr fontId="3" type="noConversion"/>
  </si>
  <si>
    <t>광명서울 고속도로 1공구 지장전주 이설공사 감리용역</t>
    <phoneticPr fontId="3" type="noConversion"/>
  </si>
  <si>
    <t>광명서울 고속도로 1공구 지장전주 이설공사 VLF진단용역</t>
    <phoneticPr fontId="3" type="noConversion"/>
  </si>
  <si>
    <t>광명서울 고속도로 1공구 지장전주 이설공사 위치탐사용역</t>
    <phoneticPr fontId="3" type="noConversion"/>
  </si>
  <si>
    <t>광명서울 고속도로 1공구 지장전주 이설공사 폐기물처리용역</t>
    <phoneticPr fontId="3" type="noConversion"/>
  </si>
  <si>
    <t>6차 저압AMI 통신망 구축공사 외부감리용역(경기)</t>
    <phoneticPr fontId="3" type="noConversion"/>
  </si>
  <si>
    <t>2024~2026년 평택전력지사 사옥 및 무인변전소 경비용역 시행</t>
    <phoneticPr fontId="3" type="noConversion"/>
  </si>
  <si>
    <t xml:space="preserve">2024년 화성지사 열화상진단 </t>
    <phoneticPr fontId="3" type="noConversion"/>
  </si>
  <si>
    <t>북안산S/S 건설에 따른 2회선 선로확충공사 감리용역</t>
    <phoneticPr fontId="3" type="noConversion"/>
  </si>
  <si>
    <t>북안산S/S 건설에 따른 3회선 선로확충공사 위치탐사용역</t>
    <phoneticPr fontId="3" type="noConversion"/>
  </si>
  <si>
    <t>북안산S/S 건설에 따른 4회선 선로확충공사 VLF진단용역</t>
    <phoneticPr fontId="3" type="noConversion"/>
  </si>
  <si>
    <t>평택 당진항 2-1단계 항만배후단지 2구역 배전간선 설치공사 감리용역</t>
    <phoneticPr fontId="3" type="noConversion"/>
  </si>
  <si>
    <t>평택 당진항 2-1단계 항만배후단지 2구역 배전간선 설치공사 위치탐사용역</t>
    <phoneticPr fontId="3" type="noConversion"/>
  </si>
  <si>
    <t>평택 당진항 2-1단계 항만배후단지 2구역 배전간선 설치공사 VLF진단용역</t>
    <phoneticPr fontId="3" type="noConversion"/>
  </si>
  <si>
    <t>2024년 경기본부 콘크리트전주내부진단 1차</t>
    <phoneticPr fontId="3" type="noConversion"/>
  </si>
  <si>
    <t>2024년 경기본부 콘크리트전주내부진단 2차</t>
    <phoneticPr fontId="3" type="noConversion"/>
  </si>
  <si>
    <t xml:space="preserve">2024년 서용인지사 고압고객 수전설비 열화상 진단용역 </t>
    <phoneticPr fontId="3" type="noConversion"/>
  </si>
  <si>
    <t>24년 성남지사 노후케이블 VLF 진단용역</t>
    <phoneticPr fontId="3" type="noConversion"/>
  </si>
  <si>
    <t>2024년 오산지사 수전설비 열화상진단용역</t>
  </si>
  <si>
    <t>2024년 경기본부(안성지사) 활선누전탐사</t>
    <phoneticPr fontId="3" type="noConversion"/>
  </si>
  <si>
    <t>2024년 안양군포의왕지사 VLF 진단용역</t>
    <phoneticPr fontId="3" type="noConversion"/>
  </si>
  <si>
    <t>2024년 지상기기 PD진단 용역</t>
    <phoneticPr fontId="3" type="noConversion"/>
  </si>
  <si>
    <t>2024년 지상기기 열화상진단 용역</t>
    <phoneticPr fontId="3" type="noConversion"/>
  </si>
  <si>
    <t>154kV 산성S/S 옥내화 토건공사 감독권한대행 등 건설사업관리용역</t>
    <phoneticPr fontId="3" type="noConversion"/>
  </si>
  <si>
    <t>광명 구름산지구 배전간선 설치공사 감리용역</t>
    <phoneticPr fontId="3" type="noConversion"/>
  </si>
  <si>
    <t>광명 구름산지구 배전간선 설치공사 VLF진단용역</t>
    <phoneticPr fontId="3" type="noConversion"/>
  </si>
  <si>
    <t>광명 유통단지 배전간선 설치공사 감리용역</t>
    <phoneticPr fontId="3" type="noConversion"/>
  </si>
  <si>
    <t>광명 유통단지 배전간선 설치공사 VLF진단용역</t>
    <phoneticPr fontId="3" type="noConversion"/>
  </si>
  <si>
    <t>광명시흥 일반산업단지 배전간선 설치공사 감리용역</t>
    <phoneticPr fontId="3" type="noConversion"/>
  </si>
  <si>
    <t>광명시흥 일반산업단지 배전간선 설치공사 VLF진단용역</t>
    <phoneticPr fontId="3" type="noConversion"/>
  </si>
  <si>
    <t>24년 안양군포의왕지사 지상개폐기 PD 진단 용역</t>
    <phoneticPr fontId="3" type="noConversion"/>
  </si>
  <si>
    <t>2024년 화성지사 광학진단</t>
    <phoneticPr fontId="3" type="noConversion"/>
  </si>
  <si>
    <t>2024년도 하남지사 배전설비 광학,열화상 진단용역</t>
    <phoneticPr fontId="3" type="noConversion"/>
  </si>
  <si>
    <t>용인 반도체클러스터 일반산업단지 배전간설 설치공사 감리용역</t>
    <phoneticPr fontId="3" type="noConversion"/>
  </si>
  <si>
    <t>용인 반도체클러스터 일반산업단지 배전간설 설치공사 VLF진단용역</t>
    <phoneticPr fontId="3" type="noConversion"/>
  </si>
  <si>
    <t>과천-동안양T/L 지중화공사 건설사업관리용역</t>
  </si>
  <si>
    <t>과천-동안양T/L 지중화공사 사후지하안전영향조사용역</t>
  </si>
  <si>
    <t>광명시흥 첨단산업단지 배전간선 설치공사 통합감리용역</t>
    <phoneticPr fontId="3" type="noConversion"/>
  </si>
  <si>
    <t>광명시흥 첨단산업단지 배전간선 설치공사 위치탐사용역</t>
    <phoneticPr fontId="3" type="noConversion"/>
  </si>
  <si>
    <t>광명시흥 첨단산업단지 배전간선 설치공사 VLF진단용역</t>
    <phoneticPr fontId="3" type="noConversion"/>
  </si>
  <si>
    <t>송산그린시티 국제테마파크 주거단지 배전간선 설치공사 통합감리용역</t>
    <phoneticPr fontId="3" type="noConversion"/>
  </si>
  <si>
    <t>송산그린시티 국제테마파크 주거단지 배전간선 설치공사 위치탐사용역</t>
    <phoneticPr fontId="3" type="noConversion"/>
  </si>
  <si>
    <t>송산그린시티 국제테마파크 주거단지 배전간선 설치공사 VLF진단용역</t>
    <phoneticPr fontId="3" type="noConversion"/>
  </si>
  <si>
    <t>포승S/S 2회선 인출공사(화양지구) 감리용역</t>
    <phoneticPr fontId="3" type="noConversion"/>
  </si>
  <si>
    <t>포승S/S 3회선 인출공사(화양지구) 위치탐사용역</t>
    <phoneticPr fontId="3" type="noConversion"/>
  </si>
  <si>
    <t>포승S/S 4회선 인출공사(화양지구) VLF진단용역</t>
    <phoneticPr fontId="3" type="noConversion"/>
  </si>
  <si>
    <t>24-25년 성남전력지사 관내변전소 옥내청소 용역</t>
  </si>
  <si>
    <t>24-25년 동부전력지사 관내변전소 청소용역</t>
    <phoneticPr fontId="3" type="noConversion"/>
  </si>
  <si>
    <t>과천-동안양T/L 지중화공사 건설폐기물처리 용역</t>
  </si>
  <si>
    <t>과천-동안양T/L 지중화공사 지하시설물도 작성용역</t>
  </si>
  <si>
    <t>2024년 서수원지사 지상개폐기 PD진단용역</t>
    <phoneticPr fontId="3" type="noConversion"/>
  </si>
  <si>
    <t>율전-의왕, 서서울-율전 지중화공사 건설사업관리용역</t>
  </si>
  <si>
    <t>2024~2025년도 평택전력지사 청소용역</t>
    <phoneticPr fontId="3" type="noConversion"/>
  </si>
  <si>
    <t>경기북부본부</t>
    <phoneticPr fontId="3" type="noConversion"/>
  </si>
  <si>
    <t>고양지사</t>
    <phoneticPr fontId="3" type="noConversion"/>
  </si>
  <si>
    <t>양평 물맑은시장 지중화공사 도통시험공사</t>
  </si>
  <si>
    <t>파주지사</t>
    <phoneticPr fontId="3" type="noConversion"/>
  </si>
  <si>
    <t>23kV 문산-선유 초전도스테이션 배전선로 인출공사 도통시험</t>
    <phoneticPr fontId="3" type="noConversion"/>
  </si>
  <si>
    <t>금촌동 화성이엔지 금촌2지구 지중화 공사 도통시험</t>
    <phoneticPr fontId="3" type="noConversion"/>
  </si>
  <si>
    <t>23kV 문산-선유 초전도스테이션 배전선로 인출공사 도통탐사</t>
    <phoneticPr fontId="3" type="noConversion"/>
  </si>
  <si>
    <t>금촌동 화성이엔지 율목지구 지중화공사 도통시험</t>
    <phoneticPr fontId="3" type="noConversion"/>
  </si>
  <si>
    <t>가평지사</t>
    <phoneticPr fontId="3" type="noConversion"/>
  </si>
  <si>
    <t>2024년 가평지사 맨홀청소점검 공사</t>
    <phoneticPr fontId="3" type="noConversion"/>
  </si>
  <si>
    <t>구리 경춘로(3차) 지중화 도통시험공사</t>
    <phoneticPr fontId="3" type="noConversion"/>
  </si>
  <si>
    <t>24년 경기북부본부 직할 접지보강(가이더봉)</t>
    <phoneticPr fontId="3" type="noConversion"/>
  </si>
  <si>
    <t>2024년도 미금 STATCOM 냉각설비 점검공사</t>
    <phoneticPr fontId="3" type="noConversion"/>
  </si>
  <si>
    <t>포천지사 본관 내진보강공사</t>
    <phoneticPr fontId="3" type="noConversion"/>
  </si>
  <si>
    <t>금촌SS 용량부족 해소 선로확충(월롱SS 1회선인출) 도통시험</t>
    <phoneticPr fontId="3" type="noConversion"/>
  </si>
  <si>
    <t>2024년도 양주 STATCOM 냉각설비 점검공사</t>
    <phoneticPr fontId="3" type="noConversion"/>
  </si>
  <si>
    <t>파주 술이홀로 지중화공사 도통시험공사</t>
    <phoneticPr fontId="3" type="noConversion"/>
  </si>
  <si>
    <t>765kV 신가평변전소 절토사면 배수로 및 수목 정비공사</t>
    <phoneticPr fontId="3" type="noConversion"/>
  </si>
  <si>
    <t>23년 evc구축개소 캐노피 구매(설치조건부)</t>
    <phoneticPr fontId="3" type="noConversion"/>
  </si>
  <si>
    <t>2024 고양지사 지상변압기 활선엘보분리연결 공사(신증설)</t>
    <phoneticPr fontId="3" type="noConversion"/>
  </si>
  <si>
    <t>동두천지사</t>
    <phoneticPr fontId="3" type="noConversion"/>
  </si>
  <si>
    <t>연천지사</t>
    <phoneticPr fontId="3" type="noConversion"/>
  </si>
  <si>
    <t>가로수 수목 전지공사</t>
    <phoneticPr fontId="3" type="noConversion"/>
  </si>
  <si>
    <t>지상변압기 활선엘보 분리연결 공사</t>
  </si>
  <si>
    <t>2024년 구리지사 지상변압기 활선 엘보분리․연결 공사</t>
  </si>
  <si>
    <t>양평 물맑은시장 지중화 관련 자가 광케이블 설치</t>
  </si>
  <si>
    <t>동두천지사 변압기 교체공사</t>
    <phoneticPr fontId="3" type="noConversion"/>
  </si>
  <si>
    <t>호수S/S #4M.Tr용 전력케이블 설치공사(전문)</t>
    <phoneticPr fontId="3" type="noConversion"/>
  </si>
  <si>
    <t>양주S/S 통합 현장제어동 시설보안설비 시설공사</t>
    <phoneticPr fontId="3" type="noConversion"/>
  </si>
  <si>
    <t>2023년도 고양지사 맨홀 점검(도로외)</t>
    <phoneticPr fontId="3" type="noConversion"/>
  </si>
  <si>
    <t>남양주지사</t>
    <phoneticPr fontId="3" type="noConversion"/>
  </si>
  <si>
    <t>배전맨홀 점검 공사</t>
    <phoneticPr fontId="3" type="noConversion"/>
  </si>
  <si>
    <t>2024년 동두천지사 배전맨홀 점검공사</t>
    <phoneticPr fontId="3" type="noConversion"/>
  </si>
  <si>
    <t>고양S/S #4M.Tr용 전력케이블 설치공사(전문)</t>
    <phoneticPr fontId="3" type="noConversion"/>
  </si>
  <si>
    <t>덕소S/S #4M.Tr용 전력케이블 설치공사(전문)</t>
    <phoneticPr fontId="3" type="noConversion"/>
  </si>
  <si>
    <t>덕이S/S #4M.Tr용 전력케이블 설치공사(전문)</t>
    <phoneticPr fontId="3" type="noConversion"/>
  </si>
  <si>
    <t>운정S/S #1M.Tr용 전력케이블 설치공사(전문)</t>
    <phoneticPr fontId="3" type="noConversion"/>
  </si>
  <si>
    <t>지축S/S #4M.Tr용 전력케이블 설치공사(전문)</t>
    <phoneticPr fontId="3" type="noConversion"/>
  </si>
  <si>
    <t>고양지사 FCU 교체공사</t>
    <phoneticPr fontId="3" type="noConversion"/>
  </si>
  <si>
    <t>154kV 월롱S/S #1, 2M.Tr 화재확산 방지재 설치공사</t>
    <phoneticPr fontId="3" type="noConversion"/>
  </si>
  <si>
    <t xml:space="preserve">포천S/S 무인보안시스템 시설공사 </t>
    <phoneticPr fontId="3" type="noConversion"/>
  </si>
  <si>
    <t>지사 사옥 화장실 환경개선공사</t>
    <phoneticPr fontId="3" type="noConversion"/>
  </si>
  <si>
    <t>지상변압기 활선엘보 분리연결 공사</t>
    <phoneticPr fontId="3" type="noConversion"/>
  </si>
  <si>
    <t>345kV M.Tr 및 OLTC 정밀점검 공사</t>
    <phoneticPr fontId="3" type="noConversion"/>
  </si>
  <si>
    <t>파주 센트럴밸리 2회선 인출공사 도통시험공사</t>
    <phoneticPr fontId="3" type="noConversion"/>
  </si>
  <si>
    <t>양주변전소 광단국장치 이설 공사</t>
    <phoneticPr fontId="3" type="noConversion"/>
  </si>
  <si>
    <t>관내변전소 여자화장실 조성공사</t>
    <phoneticPr fontId="3" type="noConversion"/>
  </si>
  <si>
    <t>24년도 신가평S/S 765kV M.Tr 보통점검공사</t>
  </si>
  <si>
    <t>2024년 동두천지사 지상변압기 활선 엘보분리·연결 공사</t>
    <phoneticPr fontId="3" type="noConversion"/>
  </si>
  <si>
    <t>덕소S/S 전력케이블 설치공사</t>
  </si>
  <si>
    <t>관내변전소 및 전력구 전기설비 정비공사</t>
    <phoneticPr fontId="3" type="noConversion"/>
  </si>
  <si>
    <t>관내변전소 및 전력구 기계설비 설치공사</t>
    <phoneticPr fontId="3" type="noConversion"/>
  </si>
  <si>
    <t>고양 풍동2지구 광통신망 구축</t>
  </si>
  <si>
    <t>양주 역세권개발 관련 광통신망 구축</t>
  </si>
  <si>
    <t>의정부 복합문화융합단지 광통신망 구축</t>
  </si>
  <si>
    <t>구리지사 변압기 및 수배전반 교체공사</t>
    <phoneticPr fontId="3" type="noConversion"/>
  </si>
  <si>
    <t>금곡동 홍유릉 일원 지중화공사 관련 자가 광케이블 구축공사</t>
  </si>
  <si>
    <t>2024년도 고양지사 가로수 전지공사</t>
    <phoneticPr fontId="3" type="noConversion"/>
  </si>
  <si>
    <t>345㎸ 양주변전소 본관동 석면 해체철거공사</t>
    <phoneticPr fontId="3" type="noConversion"/>
  </si>
  <si>
    <t>2024년도 신파주 SVC 보통점검공사</t>
    <phoneticPr fontId="3" type="noConversion"/>
  </si>
  <si>
    <t>지중 저압설비 누설전류 측정 및 점검</t>
    <phoneticPr fontId="3" type="noConversion"/>
  </si>
  <si>
    <t>양평지사</t>
    <phoneticPr fontId="3" type="noConversion"/>
  </si>
  <si>
    <t>옥천신복리1298양평군수 지장전주</t>
    <phoneticPr fontId="3" type="noConversion"/>
  </si>
  <si>
    <t>양주 회천지구 3단계 배전관로 설치공사 도통시험공사</t>
    <phoneticPr fontId="3" type="noConversion"/>
  </si>
  <si>
    <t>24년 경기북부본부 배전맨홀 점검공사</t>
    <phoneticPr fontId="3" type="noConversion"/>
  </si>
  <si>
    <t>시도33호선 파주시청 도로확포장 이설공사</t>
  </si>
  <si>
    <t>변전소 소방설비 성능개선공사</t>
    <phoneticPr fontId="3" type="noConversion"/>
  </si>
  <si>
    <t>관내 수목 전지공사</t>
    <phoneticPr fontId="3" type="noConversion"/>
  </si>
  <si>
    <t>파주 운정3지구 2공구 광통신망 구축</t>
  </si>
  <si>
    <t>호수S/S #4M.Tr 증설공사(일반도급)</t>
    <phoneticPr fontId="3" type="noConversion"/>
  </si>
  <si>
    <t>고양S/S #4M.Tr 증설공사(일반도급)</t>
    <phoneticPr fontId="3" type="noConversion"/>
  </si>
  <si>
    <t>덕소S/S #4M.Tr 증설공사(일반도급)</t>
    <phoneticPr fontId="3" type="noConversion"/>
  </si>
  <si>
    <t>덕이S/S #4M.Tr 증설공사(일반도급)</t>
    <phoneticPr fontId="3" type="noConversion"/>
  </si>
  <si>
    <t>운정S/S #1M.Tr 증설공사(일반도급)</t>
    <phoneticPr fontId="3" type="noConversion"/>
  </si>
  <si>
    <t>지축S/S #4M.Tr 증설공사(일반도급)</t>
    <phoneticPr fontId="3" type="noConversion"/>
  </si>
  <si>
    <t>파주시장 야당-상지석간 동측 연결도로 개설 지장전주 이설공사</t>
  </si>
  <si>
    <t>금릉동 파주시장 금촌IC 상습정체 개선사업 지장전주</t>
  </si>
  <si>
    <t>파주 운정3지구 3공구 광통신망 구축</t>
  </si>
  <si>
    <t>구마D/L 용량부족 해소 공사</t>
    <phoneticPr fontId="3" type="noConversion"/>
  </si>
  <si>
    <t>파주 운정3지구 6공구 광통신망 구축</t>
  </si>
  <si>
    <t>문산읍 문산3리지구 주택재개발 지장전주 이설공사</t>
  </si>
  <si>
    <t>154kV 신장-덕소 등 2개 지장송전선로 이설공사</t>
    <phoneticPr fontId="3" type="noConversion"/>
  </si>
  <si>
    <t>포천지사</t>
    <phoneticPr fontId="3" type="noConversion"/>
  </si>
  <si>
    <t>송우 S/S 마산 D/L 연계력확보를 위한 선로강화공사</t>
    <phoneticPr fontId="3" type="noConversion"/>
  </si>
  <si>
    <t>154kV 포천S/S 옥내화 화재확산방지재 설치공사(전문)</t>
    <phoneticPr fontId="3" type="noConversion"/>
  </si>
  <si>
    <t>배전맨홀 점검 공사</t>
  </si>
  <si>
    <t>양주 은남 산업단지 설치공사 도통시험공사</t>
    <phoneticPr fontId="3" type="noConversion"/>
  </si>
  <si>
    <t>24년도 신가평S/S 765kV GIS 보통점검공사</t>
  </si>
  <si>
    <t>내촌 D/L 용량부족 해소 선로확충공사</t>
    <phoneticPr fontId="3" type="noConversion"/>
  </si>
  <si>
    <t>양주S/S ICT실 이전 관련 광통신선로 이설</t>
    <phoneticPr fontId="3" type="noConversion"/>
  </si>
  <si>
    <t>수택동주택재개발 구역 수택동543-2구리초 통학로 지중화</t>
  </si>
  <si>
    <t>2024년 변압기공동이용 자고객 원격검침통신망 시설공사</t>
  </si>
  <si>
    <t xml:space="preserve">산유천 지장전주 가평군청(전형준) 총가공사 </t>
    <phoneticPr fontId="3" type="noConversion"/>
  </si>
  <si>
    <t>고양 장항지구 광통신망 구축</t>
  </si>
  <si>
    <t>24년도 구리전력지사 170kV GIS 정밀점검공사</t>
  </si>
  <si>
    <t>2024년도 가로수 전지공사</t>
    <phoneticPr fontId="3" type="noConversion"/>
  </si>
  <si>
    <t xml:space="preserve">대석소하천수해복구 지장전주 </t>
    <phoneticPr fontId="3" type="noConversion"/>
  </si>
  <si>
    <t>2023년도 고양지사 맨홀 점검(도로)</t>
    <phoneticPr fontId="3" type="noConversion"/>
  </si>
  <si>
    <t>154kV M.Tr 및 OLTC 정밀점검 공사</t>
    <phoneticPr fontId="3" type="noConversion"/>
  </si>
  <si>
    <t>2024년 파주지사 가로수 및 일반수목 전지공사</t>
  </si>
  <si>
    <t>세월천 재해복구사업 지장이설공사</t>
    <phoneticPr fontId="3" type="noConversion"/>
  </si>
  <si>
    <t>저압접속함(하우징일체형 활용) 점검공사</t>
    <phoneticPr fontId="3" type="noConversion"/>
  </si>
  <si>
    <t>고양전력지사</t>
    <phoneticPr fontId="3" type="noConversion"/>
  </si>
  <si>
    <t>2024년 고양전력지사 362kV GIS 정밀점검</t>
    <phoneticPr fontId="3" type="noConversion"/>
  </si>
  <si>
    <t>남양주 백봉지구 마치터널(북측)공동구 보강공사</t>
    <phoneticPr fontId="3" type="noConversion"/>
  </si>
  <si>
    <t>의정부동 238-10일원 신한자산신탁㈜ 지중화공사</t>
    <phoneticPr fontId="3" type="noConversion"/>
  </si>
  <si>
    <t>지방도349호선 인도설치공사 지장전주 이설공사</t>
    <phoneticPr fontId="3" type="noConversion"/>
  </si>
  <si>
    <t>2024년 동두천지사 가로수 수목전지 공사</t>
    <phoneticPr fontId="3" type="noConversion"/>
  </si>
  <si>
    <t>'24년 남양주지사 배전선로 근접 가로수 전지공사</t>
    <phoneticPr fontId="3" type="noConversion"/>
  </si>
  <si>
    <t>신덕은S/S 154kV 신규수용(DIG) SW 증설공사(전문)</t>
    <phoneticPr fontId="3" type="noConversion"/>
  </si>
  <si>
    <t>구리갈매 지장송전선로 이설공사</t>
    <phoneticPr fontId="3" type="noConversion"/>
  </si>
  <si>
    <t>SCADA RTU 성능보강공사(신파주, 별내)</t>
    <phoneticPr fontId="3" type="noConversion"/>
  </si>
  <si>
    <t>의정부시 하수과 하수도정비 지장맨홀 이설공사</t>
    <phoneticPr fontId="3" type="noConversion"/>
  </si>
  <si>
    <t>24년 지중배전선로 순시위탁공사(1권역)</t>
    <phoneticPr fontId="3" type="noConversion"/>
  </si>
  <si>
    <t>24년 지중배전선로 순시위탁공사(2권역)</t>
    <phoneticPr fontId="3" type="noConversion"/>
  </si>
  <si>
    <t>2024년 재생E 통합관제 단말장치 설치 및 연동시험</t>
  </si>
  <si>
    <t>국가계약법시행령 제26조 1항 2호 사목</t>
    <phoneticPr fontId="16" type="noConversion"/>
  </si>
  <si>
    <t>금촌동 화성이엔지 금촌2지구 지중화 공사</t>
  </si>
  <si>
    <t>양주 회천지구(2단계) 광통신망 구축</t>
  </si>
  <si>
    <t>24년 지중배전선로 순시위탁공사(3권역)</t>
    <phoneticPr fontId="3" type="noConversion"/>
  </si>
  <si>
    <t>광역계통센터 전력계통표시장치 교체시행</t>
    <phoneticPr fontId="3" type="noConversion"/>
  </si>
  <si>
    <t>금촌동 화성이엔지 율목지구 지중화공사</t>
  </si>
  <si>
    <t>갈현 소규모 공공하수처리시설 통합 3상 62kW 신규공급</t>
    <phoneticPr fontId="3" type="noConversion"/>
  </si>
  <si>
    <t>24년 고양P/O 154kV 주변압기 및 OLTC 정밀점검공사</t>
    <phoneticPr fontId="3" type="noConversion"/>
  </si>
  <si>
    <t>파주 운정3지구 6공구 2회선 인출공사</t>
    <phoneticPr fontId="3" type="noConversion"/>
  </si>
  <si>
    <t>24년도 계통보호신호 전송 유니트 신설 및 이설</t>
    <phoneticPr fontId="3" type="noConversion"/>
  </si>
  <si>
    <t>금촌SS 용량부족 해소 선로확충(월롱SS 1회선인출) 압입공사</t>
    <phoneticPr fontId="3" type="noConversion"/>
  </si>
  <si>
    <t xml:space="preserve">345㎸ 양주변전소 본관동 해체철거공사 </t>
    <phoneticPr fontId="3" type="noConversion"/>
  </si>
  <si>
    <t>24년 가평지사 배전선로 근접 수목전지</t>
    <phoneticPr fontId="3" type="noConversion"/>
  </si>
  <si>
    <t>24년도 구리전력지사 154kV M.Tr, OLTC 정밀점검공사</t>
  </si>
  <si>
    <t>170kV GIS 정밀점검 공사</t>
    <phoneticPr fontId="3" type="noConversion"/>
  </si>
  <si>
    <t>25-26년 지중송전설비 협력회사공사</t>
    <phoneticPr fontId="3" type="noConversion"/>
  </si>
  <si>
    <t>'24년 남양주지사 배전선로 근접 일반수목 전지공사</t>
    <phoneticPr fontId="3" type="noConversion"/>
  </si>
  <si>
    <t>동두천 국가산업단지 배전간선 설치공사</t>
    <phoneticPr fontId="3" type="noConversion"/>
  </si>
  <si>
    <t>덕소S/S  154kV, 23kV 개폐장치 설치공사</t>
  </si>
  <si>
    <t>남양주 어람초 지중화공사</t>
    <phoneticPr fontId="3" type="noConversion"/>
  </si>
  <si>
    <t>호수S/S #4M.Tr용 개폐장치 설치공사(전문)</t>
    <phoneticPr fontId="3" type="noConversion"/>
  </si>
  <si>
    <t>362kV GIS 정밀점검 공사</t>
    <phoneticPr fontId="3" type="noConversion"/>
  </si>
  <si>
    <t>고양S/S #4M.Tr용 개폐장치 설치공사(전문)</t>
    <phoneticPr fontId="3" type="noConversion"/>
  </si>
  <si>
    <t>덕소S/S #4M.Tr용 개폐장치 설치공사(전문)</t>
    <phoneticPr fontId="3" type="noConversion"/>
  </si>
  <si>
    <t>덕이S/S #4M.Tr용 개폐장치 설치공사(전문)</t>
    <phoneticPr fontId="3" type="noConversion"/>
  </si>
  <si>
    <t>운정S/S #1M.Tr용 개폐장치 설치공사(전문)</t>
    <phoneticPr fontId="3" type="noConversion"/>
  </si>
  <si>
    <t>지축S/S #4M.Tr용 개폐장치 설치공사(전문)</t>
    <phoneticPr fontId="3" type="noConversion"/>
  </si>
  <si>
    <t>154kV 미금-구리#3T/L SW 증설공사(전문)</t>
    <phoneticPr fontId="3" type="noConversion"/>
  </si>
  <si>
    <t>154kV 포천변전소 변전설비 철거공사</t>
  </si>
  <si>
    <t>문발S/S 154kV 신규수용 SW 증설공사(전문)</t>
    <phoneticPr fontId="3" type="noConversion"/>
  </si>
  <si>
    <t>신파주S/S 154kV 신규수용 SW 증설공사(전문)</t>
    <phoneticPr fontId="3" type="noConversion"/>
  </si>
  <si>
    <t>24년도 신가평S/S 765kV M.Tr 이설공사</t>
  </si>
  <si>
    <t>2024년 DAS 단말장치 설치 및 연동시험</t>
    <phoneticPr fontId="3" type="noConversion"/>
  </si>
  <si>
    <t>2024년 저압AMI 통신망 보강공사</t>
  </si>
  <si>
    <t>국가계약법시행령 제26조 1항 2호 가목, 차목</t>
    <phoneticPr fontId="3" type="noConversion"/>
  </si>
  <si>
    <t>23kV 문산-선유 초전도스테이션 배전선로 인출공사</t>
  </si>
  <si>
    <t>별내인출 등 2개 전력구 운영시스템 설치공사</t>
    <phoneticPr fontId="3" type="noConversion"/>
  </si>
  <si>
    <t>LH 우정주택지구 지장전주</t>
    <phoneticPr fontId="3" type="noConversion"/>
  </si>
  <si>
    <t>포천 S/S 옥내화 배전공사</t>
    <phoneticPr fontId="3" type="noConversion"/>
  </si>
  <si>
    <t>문발S/S 용량부족 해소 선로확충공사</t>
  </si>
  <si>
    <t>2025~2026년 지중송전설비 위탁정비공사(경기북부 직할)</t>
    <phoneticPr fontId="3" type="noConversion"/>
  </si>
  <si>
    <t>덕소S/S  154kV M.Tr 이설 및 신설 공사</t>
  </si>
  <si>
    <t>호수S/S #4M.Tr 설치공사(전문)</t>
    <phoneticPr fontId="3" type="noConversion"/>
  </si>
  <si>
    <t>고양S/S #4M.Tr 설치공사(전문)</t>
    <phoneticPr fontId="3" type="noConversion"/>
  </si>
  <si>
    <t>덕소S/S #4M.Tr 설치공사(전문)</t>
    <phoneticPr fontId="3" type="noConversion"/>
  </si>
  <si>
    <t>덕이S/S #4M.Tr 설치공사(전문)</t>
    <phoneticPr fontId="3" type="noConversion"/>
  </si>
  <si>
    <t>운정S/S #1M.Tr 설치공사(전문)</t>
    <phoneticPr fontId="3" type="noConversion"/>
  </si>
  <si>
    <t>지축S/S #4M.Tr 설치공사(전문)</t>
    <phoneticPr fontId="3" type="noConversion"/>
  </si>
  <si>
    <t>양주 회천지구 3단계 배전관로 설치공사</t>
    <phoneticPr fontId="3" type="noConversion"/>
  </si>
  <si>
    <t>24년도 고양전력지사 23kV 개폐장치 증설공사</t>
    <phoneticPr fontId="3" type="noConversion"/>
  </si>
  <si>
    <t>화도운수도로확포장공사 경기도건설본부북부도로과</t>
    <phoneticPr fontId="3" type="noConversion"/>
  </si>
  <si>
    <t>일산S/S 종합예방진단시스템 설치</t>
    <phoneticPr fontId="3" type="noConversion"/>
  </si>
  <si>
    <t>양주 은남 산업단지 배전관로 설치공사</t>
    <phoneticPr fontId="3" type="noConversion"/>
  </si>
  <si>
    <t>용문S/S 장기사용 154kV GIS 교체공사</t>
  </si>
  <si>
    <t>2024년 송포S/S 23㎸ GIS 교체 전문공사</t>
    <phoneticPr fontId="3" type="noConversion"/>
  </si>
  <si>
    <t>향동동 디에스네트웍스(주) 일반용(을)고압A 9000kw 신규공사</t>
    <phoneticPr fontId="3" type="noConversion"/>
  </si>
  <si>
    <t>금촌SS 용량부족 해소 선로확충(월롱SS 1회선인출) 공사</t>
    <phoneticPr fontId="3" type="noConversion"/>
  </si>
  <si>
    <t>양주 회천지구 3단계 배전케이블 설치공사</t>
    <phoneticPr fontId="3" type="noConversion"/>
  </si>
  <si>
    <t>고양 일산테크노밸리 배전케이블 설치공사</t>
    <phoneticPr fontId="3" type="noConversion"/>
  </si>
  <si>
    <t>파주 술이홀로 지중화공사</t>
    <phoneticPr fontId="3" type="noConversion"/>
  </si>
  <si>
    <t>25-26년 지중송전설비 위탁정비공사</t>
    <phoneticPr fontId="3" type="noConversion"/>
  </si>
  <si>
    <t>154kV신장-덕소 등 2개 T/L 지장송전선로 이설공사</t>
    <phoneticPr fontId="3" type="noConversion"/>
  </si>
  <si>
    <t>파주 운정3지구5공구 3회선 인출공사</t>
    <phoneticPr fontId="3" type="noConversion"/>
  </si>
  <si>
    <t>양주 은남 산업단지 배전케이블 설치공사</t>
    <phoneticPr fontId="3" type="noConversion"/>
  </si>
  <si>
    <t>파주 센트럴밸리 2회선 인출공사</t>
    <phoneticPr fontId="3" type="noConversion"/>
  </si>
  <si>
    <t>154kV 덕소-팔당HP-청평HP T/L 용량증대 선종교체공사</t>
    <phoneticPr fontId="3" type="noConversion"/>
  </si>
  <si>
    <t>남양주 심석중고 지중화공사</t>
    <phoneticPr fontId="3" type="noConversion"/>
  </si>
  <si>
    <t>고양 일산테크노밸리 배전관로 설치공사</t>
    <phoneticPr fontId="3" type="noConversion"/>
  </si>
  <si>
    <t>신가평S/S 345kV GIS 인출변경 공사(전문)</t>
    <phoneticPr fontId="3" type="noConversion"/>
  </si>
  <si>
    <t>154kV 운천-철원T/L 용량증대 선종교체공사</t>
    <phoneticPr fontId="3" type="noConversion"/>
  </si>
  <si>
    <t>신가평S/S 345kV GIS 모선 용량대체 공사(전문)</t>
    <phoneticPr fontId="3" type="noConversion"/>
  </si>
  <si>
    <t>국가계약법시행령 제26조 1항 2호 가목, 바목</t>
    <phoneticPr fontId="3" type="noConversion"/>
  </si>
  <si>
    <t>154kV 화천T/L 용량증대 선종교체공사</t>
    <phoneticPr fontId="3" type="noConversion"/>
  </si>
  <si>
    <t>현천동 난지물재생센터 산업용 고압 20000kW 증설공사(주.예비)</t>
    <phoneticPr fontId="3" type="noConversion"/>
  </si>
  <si>
    <t>경기지역 HVDC 전력구공사 임시전력 28,850kW 신규공급</t>
    <phoneticPr fontId="3" type="noConversion"/>
  </si>
  <si>
    <t>24년 고양P/O 170kV GIS 정밀점검공사</t>
    <phoneticPr fontId="3" type="noConversion"/>
  </si>
  <si>
    <t>포천 S/S 옥내화 배전공사 VLF 진단용역</t>
    <phoneticPr fontId="3" type="noConversion"/>
  </si>
  <si>
    <t>지상기기 열화상 진단 용역</t>
  </si>
  <si>
    <t>덕은동 아이에스동서 12500kW 외3건 신규 폐기물용역</t>
    <phoneticPr fontId="3" type="noConversion"/>
  </si>
  <si>
    <t>345㎸ 양주변전소 본관동 해체철거 실시설계 용역</t>
    <phoneticPr fontId="3" type="noConversion"/>
  </si>
  <si>
    <t>덕이동 탄현역주택조합 도로확장 지장전주 감리용역</t>
    <phoneticPr fontId="3" type="noConversion"/>
  </si>
  <si>
    <t>삼패동강북아리수 산(을)고20000kW 신설공사 감리용역</t>
  </si>
  <si>
    <t>선암리 도시계획도로(2-4, 2-5) 지장전주 감리용역</t>
    <phoneticPr fontId="3" type="noConversion"/>
  </si>
  <si>
    <t>금릉동 파주시장 금촌IC 상습정체 개선사업 지장전주 감리용역</t>
  </si>
  <si>
    <t>시도33호선 파주시청 도로확포장 이설공사 감리용역</t>
  </si>
  <si>
    <t>진접선 차량기지 산업용(을)고압A 18,960kW 신설 VLF진단용역</t>
  </si>
  <si>
    <t>2024년 동두천지사 VLF 진단용역(1차)</t>
  </si>
  <si>
    <t>2024년 동두천지사 소규모 위치탐사용역</t>
    <phoneticPr fontId="3" type="noConversion"/>
  </si>
  <si>
    <t>진접선 차량기지 산업용(을)고압A 18,960kW 신설 폐기물용역</t>
  </si>
  <si>
    <t>파주시장 야당-상지석간 동측 연결도로 개설 지장전주 이설공사 감리용역</t>
  </si>
  <si>
    <t>’24년도 관내 신설케이블 VLF진단용역(1차분)</t>
    <phoneticPr fontId="3" type="noConversion"/>
  </si>
  <si>
    <t>세월천 재해복구사업 지장이설공사 감리용역</t>
    <phoneticPr fontId="3" type="noConversion"/>
  </si>
  <si>
    <t>파주 센트럴밸리 2회선 인출공사 폐기물처리용역</t>
    <phoneticPr fontId="3" type="noConversion"/>
  </si>
  <si>
    <t>파주 센트럴밸리 2회선 인출공사 위치탐사용역</t>
    <phoneticPr fontId="3" type="noConversion"/>
  </si>
  <si>
    <t>의정부동 238-10일원 신한자산신탁㈜ 지중화공사 감리</t>
    <phoneticPr fontId="3" type="noConversion"/>
  </si>
  <si>
    <t>갈현 소규모 공공하수처리시설 통합 3상 62kW 신규공급 감리용역</t>
    <phoneticPr fontId="3" type="noConversion"/>
  </si>
  <si>
    <t>2024-2025년 고양전력지사 관내 변전소 방재설비 점검 및 보수용역</t>
    <phoneticPr fontId="3" type="noConversion"/>
  </si>
  <si>
    <t>포천 S/S 옥내화 배전공사 감리용역</t>
    <phoneticPr fontId="3" type="noConversion"/>
  </si>
  <si>
    <t>파주 센트럴밸리 2회선 인출공사 감리용역</t>
    <phoneticPr fontId="3" type="noConversion"/>
  </si>
  <si>
    <t>24년도 고양전력지사 23kV 개폐장치 증설공사 재해예방기술지도 용역</t>
    <phoneticPr fontId="3" type="noConversion"/>
  </si>
  <si>
    <t>국가계약법시행령 제26조 1항 5호 가목</t>
    <phoneticPr fontId="16" type="noConversion"/>
  </si>
  <si>
    <t>양평 물맑은시장 지중화공사 폐기물 처리용역</t>
    <phoneticPr fontId="3" type="noConversion"/>
  </si>
  <si>
    <t>구리 경춘로 3차 지중화공사 폐기물처리용역</t>
    <phoneticPr fontId="3" type="noConversion"/>
  </si>
  <si>
    <t>24년 경기북부본부 신규케이블 VLF진단</t>
    <phoneticPr fontId="3" type="noConversion"/>
  </si>
  <si>
    <t>양주 은남 산업단지 설계용역</t>
    <phoneticPr fontId="3" type="noConversion"/>
  </si>
  <si>
    <t>구리 경춘로 3차 지중화공사 VLF진단용역</t>
    <phoneticPr fontId="3" type="noConversion"/>
  </si>
  <si>
    <t>양평 물맑은시장 지중화공사 VLF진단용역</t>
    <phoneticPr fontId="3" type="noConversion"/>
  </si>
  <si>
    <t>송우 S/S 마산 D/L 연계력확보를 위한 선로강화공사 감리용역</t>
    <phoneticPr fontId="3" type="noConversion"/>
  </si>
  <si>
    <t>2024 경기북부본부 기계설비성능점검</t>
    <phoneticPr fontId="3" type="noConversion"/>
  </si>
  <si>
    <t>2024년 가평지사 접지보강공사</t>
  </si>
  <si>
    <t>구리 경춘로 3차 지중화공사 도통탐사용역</t>
    <phoneticPr fontId="3" type="noConversion"/>
  </si>
  <si>
    <t>양평 물맑은시장 지중화공사 도통탐사 동시공법 용역</t>
    <phoneticPr fontId="3" type="noConversion"/>
  </si>
  <si>
    <t>대석소하천수해복구 지장전주 감리용역</t>
    <phoneticPr fontId="3" type="noConversion"/>
  </si>
  <si>
    <t>문산읍 문산3리지구 주택재개발 지장전주 이설공사 감리용역</t>
  </si>
  <si>
    <t>내촌 D/L 용량부족 해소 선로확충공사 감리용역</t>
    <phoneticPr fontId="3" type="noConversion"/>
  </si>
  <si>
    <t>파주 술이홀로 지중화공사 위치탐사용역</t>
    <phoneticPr fontId="3" type="noConversion"/>
  </si>
  <si>
    <t>지방도349호선 인도설치공사 지장전주 이설공사 감리용역</t>
    <phoneticPr fontId="3" type="noConversion"/>
  </si>
  <si>
    <t>진접선 차량기지 산업용(을)고압A 18,961kW 신설 위치탐사용역</t>
  </si>
  <si>
    <t>파주 술이홀로 지중화공사 폐기물처리용역</t>
    <phoneticPr fontId="3" type="noConversion"/>
  </si>
  <si>
    <t>2024년 고양지사 배전설비 광학카메라 진단용역</t>
    <phoneticPr fontId="3" type="noConversion"/>
  </si>
  <si>
    <t>’24년 경기북부본부 배전공가 순시위탁(A지역)</t>
    <phoneticPr fontId="3" type="noConversion"/>
  </si>
  <si>
    <t>’24년 경기북부본부 배전공가 순시위탁(B지역)</t>
    <phoneticPr fontId="3" type="noConversion"/>
  </si>
  <si>
    <t>’24년 경기북부본부 배전공가 순시위탁(C지역)</t>
    <phoneticPr fontId="3" type="noConversion"/>
  </si>
  <si>
    <t>호수S/S #4M.Tr 증설공사 책임감리용역</t>
    <phoneticPr fontId="3" type="noConversion"/>
  </si>
  <si>
    <t>양주 회천지구 3단계 배전관로 감리용역</t>
    <phoneticPr fontId="3" type="noConversion"/>
  </si>
  <si>
    <t>화도운수도로확포장공사 경기도건설본부북부도로과 감리용역</t>
    <phoneticPr fontId="3" type="noConversion"/>
  </si>
  <si>
    <t>파주 술이홀로 지중화공사 감리용역</t>
    <phoneticPr fontId="3" type="noConversion"/>
  </si>
  <si>
    <t>2024년도 경기북부본부 주상변압기 절연유 PCBs 분석용역</t>
    <phoneticPr fontId="3" type="noConversion"/>
  </si>
  <si>
    <t>2024년 송포S/S 23㎸ GIS 교체 전문공사 재해예방기술지도 용역</t>
    <phoneticPr fontId="3" type="noConversion"/>
  </si>
  <si>
    <t>파주 운정3지구 5공구 3회선인출 VLF진단용역</t>
    <phoneticPr fontId="3" type="noConversion"/>
  </si>
  <si>
    <t>24년도 가평지사 지상변압기 절연유 가스 분석용역</t>
    <phoneticPr fontId="3" type="noConversion"/>
  </si>
  <si>
    <t>23kV 문산-선유 초전도스테이션 배전선로 인출공사 VLF+내전압</t>
    <phoneticPr fontId="3" type="noConversion"/>
  </si>
  <si>
    <t>지상기기 정기검사 위탁용역</t>
  </si>
  <si>
    <t>옥천신복리1298양평군수 지장전주 감리용역</t>
    <phoneticPr fontId="3" type="noConversion"/>
  </si>
  <si>
    <t>24년 포천지사 배전선로 열화상 진단용역</t>
    <phoneticPr fontId="3" type="noConversion"/>
  </si>
  <si>
    <t>2024년도 신파주 SVC 냉각설비 개선용역</t>
    <phoneticPr fontId="3" type="noConversion"/>
  </si>
  <si>
    <t>‘24년 동두천지사 옥정지구 취약선로 VLF 진단용역(1차)</t>
    <phoneticPr fontId="3" type="noConversion"/>
  </si>
  <si>
    <t>산유천 지장전주 가평군청(전형준) 총가공사 감리</t>
    <phoneticPr fontId="3" type="noConversion"/>
  </si>
  <si>
    <t>양주 회천지구 3단계 배전케이블 VLF 진단용역</t>
    <phoneticPr fontId="3" type="noConversion"/>
  </si>
  <si>
    <t>24년 포천지사 콘크리트 전주 내부진단용역</t>
    <phoneticPr fontId="3" type="noConversion"/>
  </si>
  <si>
    <t>24년 양평지사 배전설비 열화상진단용역</t>
    <phoneticPr fontId="3" type="noConversion"/>
  </si>
  <si>
    <t>2024년 경기북부 직할 광학진단용역</t>
    <phoneticPr fontId="3" type="noConversion"/>
  </si>
  <si>
    <t>23kV 문산-선유 초전도스테이션 배전선로 인출공사 감리용역</t>
  </si>
  <si>
    <t>2024년 고양지사 고압고객 수전설비 열화상 진단용역(고양지사)</t>
    <phoneticPr fontId="3" type="noConversion"/>
  </si>
  <si>
    <t>2024년 가공배전설비 열화상진단</t>
  </si>
  <si>
    <t>양주 회천지구 3단계 배전관로 위치탐사용역</t>
    <phoneticPr fontId="3" type="noConversion"/>
  </si>
  <si>
    <t>향동동 디에스네트웍스(주) 일반용(을)고압A 9000kw 신규 감리용역</t>
    <phoneticPr fontId="3" type="noConversion"/>
  </si>
  <si>
    <t>2024년 가공배전설비 광학진단</t>
  </si>
  <si>
    <t>24년 포천지사 배전선로 광학카메라 잔단용역</t>
    <phoneticPr fontId="3" type="noConversion"/>
  </si>
  <si>
    <t>2024년 경기북부 전체 내부콘크리트 진단용역</t>
    <phoneticPr fontId="3" type="noConversion"/>
  </si>
  <si>
    <t>양주 회천지구 3단계 배전케이블 감리용역</t>
    <phoneticPr fontId="3" type="noConversion"/>
  </si>
  <si>
    <t>2024년 고양지사 저압설비 종합 안전점검</t>
    <phoneticPr fontId="3" type="noConversion"/>
  </si>
  <si>
    <t>경기지역 HVDC 전력구공사 임시전력 28,850kW 신규 감리용역</t>
    <phoneticPr fontId="3" type="noConversion"/>
  </si>
  <si>
    <t>신가평S/S 345kV GIS 인출변경 및 용량대체공사 폐기물처리용역</t>
    <phoneticPr fontId="3" type="noConversion"/>
  </si>
  <si>
    <t>345㎸ 양주변전소 본관동 해체철거공사 폐기물처리 용역</t>
    <phoneticPr fontId="3" type="noConversion"/>
  </si>
  <si>
    <t>24년 경기북부본부 지중설비 열화상 진단용역(직할)</t>
    <phoneticPr fontId="3" type="noConversion"/>
  </si>
  <si>
    <t>2024년도 파주지사 고압고객 수전설비 열화상진단 용역</t>
  </si>
  <si>
    <t>24년 경기북부본부 지상변압기 퓨란진단</t>
    <phoneticPr fontId="3" type="noConversion"/>
  </si>
  <si>
    <t>현천동 난지물재생센터 산업용 고압 20000kW 증설 VLF용역</t>
    <phoneticPr fontId="3" type="noConversion"/>
  </si>
  <si>
    <t>가납리 SK브로드밴드 20,000kW 신설공사 폐기물처리용역</t>
    <phoneticPr fontId="3" type="noConversion"/>
  </si>
  <si>
    <t>가납리 SK브로드밴드 20,000kW 신설공사 도통시험</t>
    <phoneticPr fontId="3" type="noConversion"/>
  </si>
  <si>
    <t>가납리 SK브로드밴드 20,000kW 신설공사 위치탐사용역</t>
    <phoneticPr fontId="3" type="noConversion"/>
  </si>
  <si>
    <t>24년 경기북부본부 지상변압기 절연유가스분석</t>
    <phoneticPr fontId="3" type="noConversion"/>
  </si>
  <si>
    <t>2024년 동두천지사 배전설비 광학진단 용역</t>
    <phoneticPr fontId="3" type="noConversion"/>
  </si>
  <si>
    <t>콘크리트내부진단 용역</t>
    <phoneticPr fontId="3" type="noConversion"/>
  </si>
  <si>
    <t>24년 경기북부본부 지중설비 PD진단용역(직할)</t>
    <phoneticPr fontId="3" type="noConversion"/>
  </si>
  <si>
    <t>현천동 난지물재생센터 산업용 고압 20000kW 증설 폐기물용역</t>
    <phoneticPr fontId="3" type="noConversion"/>
  </si>
  <si>
    <t>2024년 구리지사 배전설비 광학카메라 진단용역</t>
  </si>
  <si>
    <t>24년 노후케이블 VLF진단용역(3권역)</t>
    <phoneticPr fontId="3" type="noConversion"/>
  </si>
  <si>
    <t>2024년 고양지사 노후지중케이블 VLF 진단용역</t>
    <phoneticPr fontId="3" type="noConversion"/>
  </si>
  <si>
    <t>2024년 동두천지사 배전설비열화상 진단 용역</t>
    <phoneticPr fontId="3" type="noConversion"/>
  </si>
  <si>
    <t>광학진단 용역</t>
    <phoneticPr fontId="3" type="noConversion"/>
  </si>
  <si>
    <t>24년 노후케이블 VLF진단용역(4권역)</t>
    <phoneticPr fontId="3" type="noConversion"/>
  </si>
  <si>
    <t>현천동 난지물재생센터 산업용 고압 20000kW 증설 위치탐사용역</t>
    <phoneticPr fontId="3" type="noConversion"/>
  </si>
  <si>
    <t>24년 노후케이블 VLF진단용역(1권역)</t>
    <phoneticPr fontId="3" type="noConversion"/>
  </si>
  <si>
    <t>2024년도 양평지사 배전설비 광학진단 용역</t>
    <phoneticPr fontId="3" type="noConversion"/>
  </si>
  <si>
    <t>24년 노후케이블 VLF진단용역(2권역)</t>
    <phoneticPr fontId="3" type="noConversion"/>
  </si>
  <si>
    <t>6차 저압AMI LTE 통신망 구축공사 감리용역(경기북부본부)</t>
  </si>
  <si>
    <t>경기지역 HVDC 전력구공사 임시전력 28,850kW 신규 위치탐사</t>
    <phoneticPr fontId="3" type="noConversion"/>
  </si>
  <si>
    <t>경기지역 HVDC 전력구공사 임시전력 28,850kW 신규 도통시험</t>
    <phoneticPr fontId="3" type="noConversion"/>
  </si>
  <si>
    <t>6차 저압AMI PLC 통신망 구축공사 감리용역(경기북부본부)</t>
  </si>
  <si>
    <t>현천동 난지물재생센터 산업용 고압 20000kW 증설 감리용역</t>
    <phoneticPr fontId="3" type="noConversion"/>
  </si>
  <si>
    <t>경기지역 HVDC 전력구공사 임시전력 28,850kW 신규 포장복구용역</t>
    <phoneticPr fontId="3" type="noConversion"/>
  </si>
  <si>
    <t>일산S/S 종합예방진단시스템 설치 재해예방기술지도 용역</t>
    <phoneticPr fontId="3" type="noConversion"/>
  </si>
  <si>
    <t>2024년도 수전설비 열화상 진단용역</t>
    <phoneticPr fontId="3" type="noConversion"/>
  </si>
  <si>
    <t>24-25년도 신파주변전소 승강기 점검용역</t>
    <phoneticPr fontId="3" type="noConversion"/>
  </si>
  <si>
    <t>2024년 345kV 신김포-신파주T/L No.5,6 철탑용 승강기 점검용역</t>
    <phoneticPr fontId="3" type="noConversion"/>
  </si>
  <si>
    <t>24년 가평지사 지상개폐기 부분방전 진단용역</t>
    <phoneticPr fontId="3" type="noConversion"/>
  </si>
  <si>
    <t>가평지사 지상변압기 누전의심개소 활선누전탐사</t>
    <phoneticPr fontId="3" type="noConversion"/>
  </si>
  <si>
    <t>구리지사</t>
    <phoneticPr fontId="3" type="noConversion"/>
  </si>
  <si>
    <t>2024년도 구리지사 고압고객 수전설비 열화상상 진단용역</t>
    <phoneticPr fontId="3" type="noConversion"/>
  </si>
  <si>
    <t>2024년 가평지사 열화상진단용역</t>
  </si>
  <si>
    <t>구마D/L 용량부족 해소 공사 감리용역</t>
    <phoneticPr fontId="3" type="noConversion"/>
  </si>
  <si>
    <t>345㎸ 양주변전소 본관동 해체철거공사 감리용역</t>
    <phoneticPr fontId="3" type="noConversion"/>
  </si>
  <si>
    <t>'24년 남양주지사 콘크리트 내부진단 용역</t>
    <phoneticPr fontId="3" type="noConversion"/>
  </si>
  <si>
    <t>2024년 동두천지사 고압설비 열화상진단 용역</t>
    <phoneticPr fontId="3" type="noConversion"/>
  </si>
  <si>
    <t>2024년 가평지사 콘크리트전주 내부진단 용역</t>
  </si>
  <si>
    <t>2024년 고양지사 지상기기 열화상 진단용역</t>
    <phoneticPr fontId="3" type="noConversion"/>
  </si>
  <si>
    <t>고압고객 수전설비 열화상 진단용역</t>
    <phoneticPr fontId="3" type="noConversion"/>
  </si>
  <si>
    <t>2024년도 양평지사 배전설비 콘크리트 내부진단 용역</t>
    <phoneticPr fontId="3" type="noConversion"/>
  </si>
  <si>
    <t>'24년 남양주지사 가공배전설비 광학진단 용역</t>
    <phoneticPr fontId="3" type="noConversion"/>
  </si>
  <si>
    <t>2024년 가평지사 광학진단용역</t>
  </si>
  <si>
    <t>2024년도 경기북부본부 송전전력구 정밀안전점검 용역</t>
    <phoneticPr fontId="3" type="noConversion"/>
  </si>
  <si>
    <t>24-25년도 신덕은변전소 승강기 점검용역</t>
    <phoneticPr fontId="3" type="noConversion"/>
  </si>
  <si>
    <t xml:space="preserve">2024년 남양주지사 지상개폐기 PD진단 용역 </t>
    <phoneticPr fontId="3" type="noConversion"/>
  </si>
  <si>
    <t>금촌동 화성이엔지 금촌2지구 지중화 공사 위치탐사용역</t>
  </si>
  <si>
    <t>금촌동 화성이엔지 금촌2지구 지중화 공사 VLF+내전압</t>
    <phoneticPr fontId="3" type="noConversion"/>
  </si>
  <si>
    <t>2024년도 안전장구 정기시험 위탁용역</t>
    <phoneticPr fontId="3" type="noConversion"/>
  </si>
  <si>
    <t>금촌동 화성이엔지 율목지구 지중화공사 위치탐사용역</t>
  </si>
  <si>
    <t>지상개폐기 PD진단 용역</t>
    <phoneticPr fontId="3" type="noConversion"/>
  </si>
  <si>
    <t>백학S/S 노곡 D/L 신설 케이블 VLF 진단용역</t>
    <phoneticPr fontId="3" type="noConversion"/>
  </si>
  <si>
    <t>금촌동 화성이엔지 금촌2지구 지중화 공사 감리용역</t>
  </si>
  <si>
    <t>금촌동 화성이엔지 율목지구 지중화공사 감리용역</t>
  </si>
  <si>
    <t>문발S/S 용량부족 해소 선로확충공사 위치탐사용역</t>
  </si>
  <si>
    <t>문발S/S 용량부족 해소 선로확충공사 VLF+내전압</t>
  </si>
  <si>
    <t>금촌SS 용량부족 해소 선로확충(월롱SS 1회선인출) 인허가용역</t>
    <phoneticPr fontId="3" type="noConversion"/>
  </si>
  <si>
    <t>양주 은남 산업단지 VLF 진단용역</t>
    <phoneticPr fontId="3" type="noConversion"/>
  </si>
  <si>
    <t>금촌SS 용량부족 해소 선로확충(월롱SS 1회선인출) VLF+내전압</t>
    <phoneticPr fontId="3" type="noConversion"/>
  </si>
  <si>
    <t>금촌SS 용량부족 해소 선로확충(월롱SS 1회선인출) 위치탐사</t>
    <phoneticPr fontId="3" type="noConversion"/>
  </si>
  <si>
    <t>24~'25년 고양전력지사 관내변전소 청소용역</t>
    <phoneticPr fontId="3" type="noConversion"/>
  </si>
  <si>
    <t>문발S/S 용량부족 해소 선로확충공사 감리용역</t>
  </si>
  <si>
    <t>양주 은남 산업단지 배전관로 감리용역</t>
    <phoneticPr fontId="3" type="noConversion"/>
  </si>
  <si>
    <t>양주 은남 산업단지 배전케이블 감리용역</t>
    <phoneticPr fontId="3" type="noConversion"/>
  </si>
  <si>
    <t>지역협력부</t>
    <phoneticPr fontId="3" type="noConversion"/>
  </si>
  <si>
    <t>송변전설비 권원확보 등기용역</t>
    <phoneticPr fontId="3" type="noConversion"/>
  </si>
  <si>
    <t>금촌SS 용량부족 해소 선로확충(월롱SS 1회선인출) 감리용역</t>
    <phoneticPr fontId="3" type="noConversion"/>
  </si>
  <si>
    <t>양주 은남 산업단지 위치탐사용역</t>
    <phoneticPr fontId="3" type="noConversion"/>
  </si>
  <si>
    <t>고양S/S #4M.Tr 증설공사 책임감리용역</t>
    <phoneticPr fontId="3" type="noConversion"/>
  </si>
  <si>
    <t>덕이S/S #4M.Tr 증설공사 책임감리용역</t>
    <phoneticPr fontId="3" type="noConversion"/>
  </si>
  <si>
    <t>운정S/S #1M.Tr 증설공사 책임감리용역</t>
    <phoneticPr fontId="3" type="noConversion"/>
  </si>
  <si>
    <t>지축S/S #4M.Tr 증설공사 책임감리용역</t>
    <phoneticPr fontId="3" type="noConversion"/>
  </si>
  <si>
    <t>2024년 구리지사 배전설비 열화상 진단용역</t>
  </si>
  <si>
    <t>24년 직할 무인변전소 청소용역</t>
    <phoneticPr fontId="3" type="noConversion"/>
  </si>
  <si>
    <t>2024년 경기북부본부 청구서 운송용역</t>
    <phoneticPr fontId="3" type="noConversion"/>
  </si>
  <si>
    <t>송변전시설용지 감정평가 용역</t>
    <phoneticPr fontId="3" type="noConversion"/>
  </si>
  <si>
    <t>‘24년 동두천지사 옥정지구 취약선로 VLF 진단용역(2차)</t>
    <phoneticPr fontId="3" type="noConversion"/>
  </si>
  <si>
    <t>345kV 신가평-미금 등 4개 T/L 선종교체 경과지 설계측량 용역</t>
    <phoneticPr fontId="3" type="noConversion"/>
  </si>
  <si>
    <t>파주 센트럴밸리 2회선 인출공사 VLF진단용역</t>
    <phoneticPr fontId="3" type="noConversion"/>
  </si>
  <si>
    <t>파주 술이홀로 지중화공사 VLF진단용역</t>
    <phoneticPr fontId="3" type="noConversion"/>
  </si>
  <si>
    <t>2025년도 선하지 지적도면 수정용역</t>
    <phoneticPr fontId="3" type="noConversion"/>
  </si>
  <si>
    <t>2025년 가공송전 순시점검 위탁공사 재해예방기술지도용역</t>
    <phoneticPr fontId="3" type="noConversion"/>
  </si>
  <si>
    <t>지중송전설비 위탁정비공사 재해예방기술지도 용역</t>
    <phoneticPr fontId="3" type="noConversion"/>
  </si>
  <si>
    <t>지중송전설비 협력회사공사 재해예방기술지도 용역</t>
    <phoneticPr fontId="3" type="noConversion"/>
  </si>
  <si>
    <t>경남본부</t>
    <phoneticPr fontId="3" type="noConversion"/>
  </si>
  <si>
    <t>신김해 송변전부 신설에 따른 OA설비 시설공사</t>
    <phoneticPr fontId="3" type="noConversion"/>
  </si>
  <si>
    <t>154kV 진해S/S 전력통신설비 시설공사</t>
    <phoneticPr fontId="3" type="noConversion"/>
  </si>
  <si>
    <t>마산지사</t>
    <phoneticPr fontId="3" type="noConversion"/>
  </si>
  <si>
    <t>2024년 배전선로 수목전지공사(회원구)</t>
  </si>
  <si>
    <t>2024년 배전선로 수목전지공사(합포구)</t>
  </si>
  <si>
    <t>2024년 경남본부 직할 수급지점 개폐기 조작공사</t>
    <phoneticPr fontId="3" type="noConversion"/>
  </si>
  <si>
    <t>직할 배전선로 선하지 수목전지 공사(의창구)</t>
    <phoneticPr fontId="3" type="noConversion"/>
  </si>
  <si>
    <t>직할 배전선로 선하지 수목전지 공사(성산구)</t>
    <phoneticPr fontId="3" type="noConversion"/>
  </si>
  <si>
    <t>154kV 사남S/S #3M.Tr 증설공사(M.Tr 설치)</t>
    <phoneticPr fontId="3" type="noConversion"/>
  </si>
  <si>
    <t>154kV 사남S/S #3M.Tr 증설공사(GIS 설치)</t>
    <phoneticPr fontId="3" type="noConversion"/>
  </si>
  <si>
    <t>154kV 사남S/S #3M.Tr 증설공사(전력케이블 설치)</t>
    <phoneticPr fontId="3" type="noConversion"/>
  </si>
  <si>
    <t>154kV 사남S/S #3M.Tr 증설공사(일반도급)</t>
    <phoneticPr fontId="3" type="noConversion"/>
  </si>
  <si>
    <t xml:space="preserve">경남본부 </t>
    <phoneticPr fontId="3" type="noConversion"/>
  </si>
  <si>
    <t>사천지사</t>
    <phoneticPr fontId="3" type="noConversion"/>
  </si>
  <si>
    <t>축동배춘 사천시청 시도3호선 확포장공사 지장이설</t>
    <phoneticPr fontId="3" type="noConversion"/>
  </si>
  <si>
    <t>창녕지사</t>
    <phoneticPr fontId="3" type="noConversion"/>
  </si>
  <si>
    <t>대지면 용소리 한국농어촌공사 농사용(갑) 322kw 신증설(예비)</t>
    <phoneticPr fontId="3" type="noConversion"/>
  </si>
  <si>
    <t>함안전력지사</t>
    <phoneticPr fontId="3" type="noConversion"/>
  </si>
  <si>
    <t>345kV 신마산-신고성T/L 철탑추락방지장치 설치공사</t>
    <phoneticPr fontId="3" type="noConversion"/>
  </si>
  <si>
    <t>2024~25년도 함안전력지사 송전협력회사 공사</t>
    <phoneticPr fontId="3" type="noConversion"/>
  </si>
  <si>
    <t>함안지사</t>
    <phoneticPr fontId="3" type="noConversion"/>
  </si>
  <si>
    <t>2024년 함안지사 수급지점 개폐기 조작공사</t>
    <phoneticPr fontId="3" type="noConversion"/>
  </si>
  <si>
    <t>경남본부 전력통신설비 구성변경 공사</t>
    <phoneticPr fontId="3" type="noConversion"/>
  </si>
  <si>
    <t>신김해S/S 345kV GIS 용량대체공사</t>
    <phoneticPr fontId="3" type="noConversion"/>
  </si>
  <si>
    <t>소화가스(CO2) 누기감지설비 설치공사</t>
    <phoneticPr fontId="3" type="noConversion"/>
  </si>
  <si>
    <t xml:space="preserve">154kV 어방C/T 일진제 구형 EBA 교체공사 </t>
    <phoneticPr fontId="3" type="noConversion"/>
  </si>
  <si>
    <t>성산동 GMB코리아 산업용(을)고압 9550kW 증설</t>
    <phoneticPr fontId="3" type="noConversion"/>
  </si>
  <si>
    <t>삼정전력구 배전케이블 및 부대설비 이설공사</t>
    <phoneticPr fontId="3" type="noConversion"/>
  </si>
  <si>
    <t>2024년 경남본부 배전맨홀 점검공사(오수처리장비)</t>
    <phoneticPr fontId="3" type="noConversion"/>
  </si>
  <si>
    <t>2024년 경남본부 배전맨홀 점검공사(인력식)</t>
    <phoneticPr fontId="3" type="noConversion"/>
  </si>
  <si>
    <t>진주전력지사</t>
    <phoneticPr fontId="3" type="noConversion"/>
  </si>
  <si>
    <t>154kV 진주변전소 무인보안시스템 교체공사</t>
    <phoneticPr fontId="3" type="noConversion"/>
  </si>
  <si>
    <t>진해SS 옥내화 관련 OPGW 이설공사</t>
    <phoneticPr fontId="3" type="noConversion"/>
  </si>
  <si>
    <t xml:space="preserve">수출S/S 경남D/L 연계력확보 공사 </t>
    <phoneticPr fontId="3" type="noConversion"/>
  </si>
  <si>
    <t xml:space="preserve">중리S/S 용담D/L 연계력확보 공사 </t>
    <phoneticPr fontId="3" type="noConversion"/>
  </si>
  <si>
    <t>밀양지사</t>
    <phoneticPr fontId="3" type="noConversion"/>
  </si>
  <si>
    <t>하남읍 양동리 한황산업 산업용(을)고압A 25,000KW 증설</t>
    <phoneticPr fontId="3" type="noConversion"/>
  </si>
  <si>
    <t xml:space="preserve">24년도 배전공가 순시위탁 공사 </t>
    <phoneticPr fontId="3" type="noConversion"/>
  </si>
  <si>
    <t>신마산S/S 옥외철구설비 GIS화 공사(GIS설치)</t>
    <phoneticPr fontId="3" type="noConversion"/>
  </si>
  <si>
    <t>신마산S/S 옥외철구설비 GIS화 공사(M.Tr설치)</t>
    <phoneticPr fontId="3" type="noConversion"/>
  </si>
  <si>
    <t>신마산S/S 옥외철구설비 GIS화 공사(임시GIS설치)</t>
    <phoneticPr fontId="3" type="noConversion"/>
  </si>
  <si>
    <t>신마산S/S 옥외철구설비 GIS화 공사(전력케이블 설치)</t>
    <phoneticPr fontId="3" type="noConversion"/>
  </si>
  <si>
    <t>지상개폐기 다목적 차폐장치 설치공사</t>
    <phoneticPr fontId="3" type="noConversion"/>
  </si>
  <si>
    <t>2024년 경남본부 지중저압설비 안전점검공사</t>
    <phoneticPr fontId="3" type="noConversion"/>
  </si>
  <si>
    <t>2024년 345kV M.Tr,OLTC 정밀점검</t>
    <phoneticPr fontId="3" type="noConversion"/>
  </si>
  <si>
    <t>2024년 154kV GIS 정밀점검</t>
    <phoneticPr fontId="3" type="noConversion"/>
  </si>
  <si>
    <t>대합면 등지리 박효희 농사용(을) 저압 60kw 신설</t>
    <phoneticPr fontId="3" type="noConversion"/>
  </si>
  <si>
    <t>봉강-무안간 경상남도청 도로확장 지)이설공사</t>
  </si>
  <si>
    <t>2024년 창녕지사 접지측정공사</t>
    <phoneticPr fontId="3" type="noConversion"/>
  </si>
  <si>
    <t>154kV 매리변전소 외벽 리모델링공사</t>
  </si>
  <si>
    <t>거창지사 사택 내진보강공사</t>
    <phoneticPr fontId="3" type="noConversion"/>
  </si>
  <si>
    <t>765kV 북경남-신고리NPT/L 철탑추락방지장치 설치공사</t>
    <phoneticPr fontId="3" type="noConversion"/>
  </si>
  <si>
    <t>2024년 154kV GIS 정밀점검공사</t>
    <phoneticPr fontId="3" type="noConversion"/>
  </si>
  <si>
    <t>2024년 154kV 주변압기 정밀점검공사</t>
    <phoneticPr fontId="3" type="noConversion"/>
  </si>
  <si>
    <t>2024년 서마산S/S 154kV GIS 대체(전문)</t>
    <phoneticPr fontId="3" type="noConversion"/>
  </si>
  <si>
    <t>2024년 서마산S/S 154kV GIS 대체(일반)</t>
    <phoneticPr fontId="3" type="noConversion"/>
  </si>
  <si>
    <t>2024년 함안지사 가이더봉 접지보강 공사</t>
    <phoneticPr fontId="3" type="noConversion"/>
  </si>
  <si>
    <t>직할ICT실 노후 분전반 교체공사</t>
    <phoneticPr fontId="3" type="noConversion"/>
  </si>
  <si>
    <t>장유-마천T/L OPGW 증설공사</t>
    <phoneticPr fontId="3" type="noConversion"/>
  </si>
  <si>
    <t>2024년 배전철탑설비 보수공사</t>
    <phoneticPr fontId="3" type="noConversion"/>
  </si>
  <si>
    <t>154kV 신마산-마산 등 2개 T/L 안전이격거리확보 공사(학교횡단)</t>
    <phoneticPr fontId="3" type="noConversion"/>
  </si>
  <si>
    <t>154kV 완암-안민T/L 4~5호 지장송전선로 이설공사</t>
    <phoneticPr fontId="3" type="noConversion"/>
  </si>
  <si>
    <t>사량도 자체체련장 리모델링공사</t>
  </si>
  <si>
    <t>통영지사</t>
    <phoneticPr fontId="3" type="noConversion"/>
  </si>
  <si>
    <t>2024년 통영지사 중공접지강봉 접지보강공사(강관전주)</t>
    <phoneticPr fontId="3" type="noConversion"/>
  </si>
  <si>
    <t>2024년 통영지사 가이더봉 접지보강공사(강관전주)</t>
    <phoneticPr fontId="3" type="noConversion"/>
  </si>
  <si>
    <t>345kV 신마산-신김해 등 13개T/L 철탑추락방지장치 설치공사</t>
    <phoneticPr fontId="3" type="noConversion"/>
  </si>
  <si>
    <t>345kV 신김해-북부산 등 11개T/L 철탑추락방지장치 설치공사</t>
    <phoneticPr fontId="3" type="noConversion"/>
  </si>
  <si>
    <t>2024년 345kV GIS 정밀점검공사(신마산)</t>
    <phoneticPr fontId="3" type="noConversion"/>
  </si>
  <si>
    <t>2024년 효성제 23kV GIS 차단기 메커니즘 보강공사</t>
    <phoneticPr fontId="3" type="noConversion"/>
  </si>
  <si>
    <t>2024년 LS제 23kV GIS 차단기 메커니즘 보강공사</t>
    <phoneticPr fontId="3" type="noConversion"/>
  </si>
  <si>
    <t>2024년 현대제 23kV GIS 차단기 메커니즘 보강공사</t>
    <phoneticPr fontId="3" type="noConversion"/>
  </si>
  <si>
    <t>2024년 서마산S/S 주변압기 대체</t>
    <phoneticPr fontId="3" type="noConversion"/>
  </si>
  <si>
    <t>진해S/S 전력구 비상통신시스템 이설 및 연장공사</t>
    <phoneticPr fontId="3" type="noConversion"/>
  </si>
  <si>
    <t>무안면 웅동리 한국도로공사 영산터널 5450kW 주예비 신설</t>
    <phoneticPr fontId="3" type="noConversion"/>
  </si>
  <si>
    <t>밀양삼문중앙로 지중화 공사</t>
    <phoneticPr fontId="3" type="noConversion"/>
  </si>
  <si>
    <t>밀양여중 지장화 공사</t>
    <phoneticPr fontId="3" type="noConversion"/>
  </si>
  <si>
    <t>2024년 해저케이블 등부표 인양점검공사</t>
    <phoneticPr fontId="3" type="noConversion"/>
  </si>
  <si>
    <t>신마산S/S 현대화사업 GIS 및 전력구 토목공사</t>
  </si>
  <si>
    <t>2024년 부북ESS 초기점검</t>
    <phoneticPr fontId="3" type="noConversion"/>
  </si>
  <si>
    <t>북경남S/S 본관~제어동관 회선 이중화 공사</t>
    <phoneticPr fontId="3" type="noConversion"/>
  </si>
  <si>
    <t>월림S/S 노후 ICT실 정비공사</t>
    <phoneticPr fontId="3" type="noConversion"/>
  </si>
  <si>
    <t>154kV 진례S/S #1M.Tr 증설공사(M.Tr 설치)</t>
    <phoneticPr fontId="3" type="noConversion"/>
  </si>
  <si>
    <t>154kV 진례S/S #1M.Tr 증설공사(GIS 설치)</t>
    <phoneticPr fontId="3" type="noConversion"/>
  </si>
  <si>
    <t>154kV 진례S/S #1M.Tr 증설공사(전력케이블 설치)</t>
    <phoneticPr fontId="3" type="noConversion"/>
  </si>
  <si>
    <t>154kV 진례S/S #1M.Tr 증설공사(일반도급)</t>
    <phoneticPr fontId="3" type="noConversion"/>
  </si>
  <si>
    <t>진주공군교육사령부 주변전실 신축공사</t>
  </si>
  <si>
    <t>진주공군교육사령부 주변전실 신축 소방공사</t>
  </si>
  <si>
    <t>154kV 한국철강T/L 증설공사(GIS설치)</t>
    <phoneticPr fontId="3" type="noConversion"/>
  </si>
  <si>
    <t>154kV 한국철강T/L 증설공사(일반도급)</t>
    <phoneticPr fontId="3" type="noConversion"/>
  </si>
  <si>
    <t>154kV 변전소 무인보안시스템 교체공사</t>
    <phoneticPr fontId="3" type="noConversion"/>
  </si>
  <si>
    <t>통영전력지사</t>
    <phoneticPr fontId="3" type="noConversion"/>
  </si>
  <si>
    <t>345kV 창원-신고성 등 2개 T/L 추락방지장치 설치공사</t>
    <phoneticPr fontId="3" type="noConversion"/>
  </si>
  <si>
    <t>154kV 신고성-통영 등 2개 T/L 추락방지장치 설치공사</t>
    <phoneticPr fontId="3" type="noConversion"/>
  </si>
  <si>
    <t>2024년 345kV GIS 정밀점검공사(북경남)</t>
    <phoneticPr fontId="3" type="noConversion"/>
  </si>
  <si>
    <t>2024년 마산S/S OLTC 대체</t>
    <phoneticPr fontId="3" type="noConversion"/>
  </si>
  <si>
    <t>경남본부 노후 광전송장치 교체 공사</t>
    <phoneticPr fontId="3" type="noConversion"/>
  </si>
  <si>
    <t>과학화보안 노후 설비 교체공사</t>
    <phoneticPr fontId="3" type="noConversion"/>
  </si>
  <si>
    <t>거제 고현로 11길 지중화공사</t>
    <phoneticPr fontId="3" type="noConversion"/>
  </si>
  <si>
    <t>창녕지사 옥상 방수공사</t>
  </si>
  <si>
    <t>2024년 통영지사 중공접지강봉 접지보강공사(강관전주) - 2차</t>
    <phoneticPr fontId="3" type="noConversion"/>
  </si>
  <si>
    <t>2024년 통영지사 가이더봉 접지보강공사(강관전주) - 2차</t>
    <phoneticPr fontId="3" type="noConversion"/>
  </si>
  <si>
    <t>직할ICT실 전원설비 교체공사</t>
    <phoneticPr fontId="3" type="noConversion"/>
  </si>
  <si>
    <t>완암-안민T/L 지장이설 관련 OPGW 이설공사</t>
    <phoneticPr fontId="3" type="noConversion"/>
  </si>
  <si>
    <t>통영지사 내외부 방수공사</t>
  </si>
  <si>
    <t>2025년 경남본부 지중배전선로 순시위탁공사</t>
    <phoneticPr fontId="3" type="noConversion"/>
  </si>
  <si>
    <t>마케팅운영부</t>
    <phoneticPr fontId="3" type="noConversion"/>
  </si>
  <si>
    <t>2024년 경남본부 청구서 운송용역</t>
    <phoneticPr fontId="3" type="noConversion"/>
  </si>
  <si>
    <t>154kV 사남S/S #3M.Tr 증설공사 감리용역</t>
    <phoneticPr fontId="3" type="noConversion"/>
  </si>
  <si>
    <t>2024년 345kV 창원-신고성T/L 철탑용 승강기 점검용역</t>
    <phoneticPr fontId="3" type="noConversion"/>
  </si>
  <si>
    <t>전력사업처</t>
    <phoneticPr fontId="3" type="noConversion"/>
  </si>
  <si>
    <t>학술연구</t>
    <phoneticPr fontId="3" type="noConversion"/>
  </si>
  <si>
    <t>2024년 경남본부직할 지상기기 열화상 진단용역</t>
    <phoneticPr fontId="3" type="noConversion"/>
  </si>
  <si>
    <t>2024~2025년 진주전력지사 송전협력회사 공사 재해예방 기술지도 용역</t>
  </si>
  <si>
    <t xml:space="preserve">국가계약법시행령 제26조 1항 5호 </t>
    <phoneticPr fontId="3" type="noConversion"/>
  </si>
  <si>
    <t>대지면 용소리 한국농어촌공사 농사용(갑) 322kw 신증설(예비) 감리</t>
    <phoneticPr fontId="3" type="noConversion"/>
  </si>
  <si>
    <t>기후변화 대응을 위한 보강토옹벽 보호 매뉴얼 구축 연구용역</t>
  </si>
  <si>
    <t>국가계약법시행령 제26조 1항 2호 차목</t>
    <phoneticPr fontId="3" type="noConversion"/>
  </si>
  <si>
    <t>사량도 진촌항 어촌어항공단 지중화 공사 폐기물 처리용역-2차</t>
  </si>
  <si>
    <t>345kV 신마산-신고성T/L 철탑추락방지장치 설치 책임감리용역</t>
    <phoneticPr fontId="3" type="noConversion"/>
  </si>
  <si>
    <t>345kV 신마산-신고성T/L 철탑추락방지장치 설치공사 재해예방 기술지도</t>
    <phoneticPr fontId="3" type="noConversion"/>
  </si>
  <si>
    <t xml:space="preserve">국가계약법시행령 제26조 1항 5호 </t>
    <phoneticPr fontId="16" type="noConversion"/>
  </si>
  <si>
    <t>2024년 경남본부 광학카메라 진단용역(사업소명)</t>
    <phoneticPr fontId="3" type="noConversion"/>
  </si>
  <si>
    <t>-</t>
    <phoneticPr fontId="3" type="noConversion"/>
  </si>
  <si>
    <t>2024년 경남본부 열화상 카메라 진단용역(사업소명)</t>
    <phoneticPr fontId="3" type="noConversion"/>
  </si>
  <si>
    <t>154kV 완암-안민T/L 4~5호 지장송전선로 이설공사 실시설계용역</t>
    <phoneticPr fontId="3" type="noConversion"/>
  </si>
  <si>
    <t>성산동 GMB코리아 산업용(을)고압 9550kW 증설 감리용역</t>
    <phoneticPr fontId="3" type="noConversion"/>
  </si>
  <si>
    <t>345kV 신남원-의령 등 14개T/L 항공구 설치 철탑 안전도검토 용역</t>
    <phoneticPr fontId="3" type="noConversion"/>
  </si>
  <si>
    <t>사량도 진촌항 어촌어항공단 지중화 공사 VLF진단 용역</t>
  </si>
  <si>
    <t>국가계약법시행령 제26조 1항 2호 차목</t>
  </si>
  <si>
    <t>함양지사</t>
    <phoneticPr fontId="3" type="noConversion"/>
  </si>
  <si>
    <t>수동화산 경남도로관리사업소 도로확장 지장전주 이설공사 감리용역</t>
    <phoneticPr fontId="3" type="noConversion"/>
  </si>
  <si>
    <t>창원급전분소 SCADA 신설 및 변전소 관할조정</t>
    <phoneticPr fontId="3" type="noConversion"/>
  </si>
  <si>
    <t>2024년 밀양지사 지중저압설비 점검</t>
    <phoneticPr fontId="3" type="noConversion"/>
  </si>
  <si>
    <t>2024년 밀양지사 고객수전설비 열화상 진단 용역</t>
    <phoneticPr fontId="3" type="noConversion"/>
  </si>
  <si>
    <t>하남읍 양동리 한황산업 산업용(을)고압A 25,000KW 증설 감리용역</t>
    <phoneticPr fontId="3" type="noConversion"/>
  </si>
  <si>
    <t>2024년 경남본부 콘크리트전주 내부진단(사업소명)</t>
    <phoneticPr fontId="3" type="noConversion"/>
  </si>
  <si>
    <t>2024년 경남본부 노후케이블 VLF진단용역</t>
    <phoneticPr fontId="3" type="noConversion"/>
  </si>
  <si>
    <t>2024년 경남본부직할 지상개폐기 PD진단용역(간이진단)</t>
    <phoneticPr fontId="3" type="noConversion"/>
  </si>
  <si>
    <t>2024년 경남본부직할 특고압 수전설비 열화상진단 위탁용역</t>
    <phoneticPr fontId="3" type="noConversion"/>
  </si>
  <si>
    <t>대합면 등지리 박효희 농사용(을) 저압 60kw 신설 감리</t>
    <phoneticPr fontId="3" type="noConversion"/>
  </si>
  <si>
    <t xml:space="preserve">봉강-무안간 경상남도청 도로확장 지)이설공사 감리 </t>
    <phoneticPr fontId="3" type="noConversion"/>
  </si>
  <si>
    <t>765kV 북경남-신고리NPT/L 철탑추락방지장치 설치 책임감리용역</t>
    <phoneticPr fontId="3" type="noConversion"/>
  </si>
  <si>
    <t>765kV 북경남-신고리NPT/L 철탑추락방지장치 설치 재해예방 기술지도</t>
    <phoneticPr fontId="3" type="noConversion"/>
  </si>
  <si>
    <t>2024년 함안지사 특고압 수전설비 열화상진단용역</t>
    <phoneticPr fontId="3" type="noConversion"/>
  </si>
  <si>
    <t>154kV 신마산-마산 등 2개 T/L 안전이격거리확보공사 책임감리용역</t>
    <phoneticPr fontId="3" type="noConversion"/>
  </si>
  <si>
    <t>154kV 완암-안민T/L 4~5호 지장송전선로 이설공사 책임감리용역</t>
    <phoneticPr fontId="3" type="noConversion"/>
  </si>
  <si>
    <t xml:space="preserve">2024~2026년 진주전력지사 관내 무인변전소 경비용역 </t>
    <phoneticPr fontId="3" type="noConversion"/>
  </si>
  <si>
    <t>24년도 송배전전력구 정밀점검용역</t>
  </si>
  <si>
    <t>동호동 통영시장(구남헌) 법률사업 지장전주 이설공사 VLF진단 용역</t>
  </si>
  <si>
    <t>신마산-신김해 등 13개T/L 철탑추락방지장치 설치 책임감리용역</t>
    <phoneticPr fontId="3" type="noConversion"/>
  </si>
  <si>
    <t>345kV 신마산-신김해 등 13개T/L 철탑추락방지장치 설치공사 재해예방 기술지도</t>
    <phoneticPr fontId="3" type="noConversion"/>
  </si>
  <si>
    <t>신김해-북부산 등 11개T/L 철탑추락방지장치 설치 책임감리용역</t>
    <phoneticPr fontId="3" type="noConversion"/>
  </si>
  <si>
    <t>신김해-북부산 등 11개T/L 철탑추락방지장치 설치공사 재해예방 기술지도</t>
    <phoneticPr fontId="3" type="noConversion"/>
  </si>
  <si>
    <t>무안면 웅동리 한국도로공사 영산터널 5450kW 주예비 신설 감리용역</t>
    <phoneticPr fontId="3" type="noConversion"/>
  </si>
  <si>
    <t>24년도 DAS 단말장치 초기점검 위탁용역</t>
  </si>
  <si>
    <t>2024년 경남본부직할 지상개폐기 PD진단용역(정밀진단)</t>
    <phoneticPr fontId="3" type="noConversion"/>
  </si>
  <si>
    <t>신마산S/S 현대화사업 GIS 및 전력구 공사 폐기물용역</t>
  </si>
  <si>
    <t>항공구 설치관련 철탑 안전도 검토용역</t>
    <phoneticPr fontId="3" type="noConversion"/>
  </si>
  <si>
    <t>해저케이블 물리탐사용역</t>
    <phoneticPr fontId="3" type="noConversion"/>
  </si>
  <si>
    <t>154kV 진례S/S #1M.Tr 증설공사 감리용역</t>
    <phoneticPr fontId="3" type="noConversion"/>
  </si>
  <si>
    <t>산청지사</t>
    <phoneticPr fontId="3" type="noConversion"/>
  </si>
  <si>
    <t>2024년 산청지사 강관전주 접지보강 공사 용역</t>
    <phoneticPr fontId="3" type="noConversion"/>
  </si>
  <si>
    <t>345kV 창원-신고성 등 2개 T/L 추락방지장치 설치공사 책임감리 용역</t>
  </si>
  <si>
    <t>154kV 신고성-통영 등 2개 T/L 추락방지장치 설치공사 책임감리 용역</t>
    <phoneticPr fontId="3" type="noConversion"/>
  </si>
  <si>
    <t>154kV 안민-천선T/L 10~11호 안전이격확보공사 경과지 설계용역</t>
    <phoneticPr fontId="3" type="noConversion"/>
  </si>
  <si>
    <t>2024년 경남본부 안전장구시험 위탁용역</t>
    <phoneticPr fontId="3" type="noConversion"/>
  </si>
  <si>
    <t>2025년도 기설 송전선로 선하지 지적도면 작성 단가용역</t>
    <phoneticPr fontId="3" type="noConversion"/>
  </si>
  <si>
    <t>2025년 경남본부 산업안전관리자 위탁용역</t>
    <phoneticPr fontId="3" type="noConversion"/>
  </si>
  <si>
    <t>경북본부</t>
    <phoneticPr fontId="3" type="noConversion"/>
  </si>
  <si>
    <t>예천지사</t>
    <phoneticPr fontId="3" type="noConversion"/>
  </si>
  <si>
    <t>예천S/S 월오D/L 일반 1회선 신설 수평오거천공 압입공사</t>
    <phoneticPr fontId="3" type="noConversion"/>
  </si>
  <si>
    <t>호명 금능 832 KT데이터센터 일반용(을)고압A 10MW 신설</t>
  </si>
  <si>
    <t xml:space="preserve">평해, 울진S/S 154kV 신규수용 SW 증설공사(일반도급) </t>
    <phoneticPr fontId="3" type="noConversion"/>
  </si>
  <si>
    <t xml:space="preserve">평해, 울진S/S 154kV 신규수용 SW 증설공사(전문) </t>
    <phoneticPr fontId="3" type="noConversion"/>
  </si>
  <si>
    <t>구미지사</t>
    <phoneticPr fontId="3" type="noConversion"/>
  </si>
  <si>
    <t>구미변전소 노후케이블[직매구간] 교체공사</t>
    <phoneticPr fontId="3" type="noConversion"/>
  </si>
  <si>
    <t>구미변전소 노후케이블[직매구간] 교체공사 포장복구공사</t>
    <phoneticPr fontId="3" type="noConversion"/>
  </si>
  <si>
    <t>국가계약법시행령 제26조 1항 5호</t>
    <phoneticPr fontId="3" type="noConversion"/>
  </si>
  <si>
    <t>2023년 구미지사 가로수 수목전지공사</t>
    <phoneticPr fontId="3" type="noConversion"/>
  </si>
  <si>
    <t>2023년 구미지사 수급지점 개폐공사</t>
    <phoneticPr fontId="3" type="noConversion"/>
  </si>
  <si>
    <t>2024년 경북본부 지중송전설비 환경정비 공사</t>
    <phoneticPr fontId="3" type="noConversion"/>
  </si>
  <si>
    <t>154kV 청리-상주T/L 지중화 공사</t>
    <phoneticPr fontId="3" type="noConversion"/>
  </si>
  <si>
    <t>배전연계부</t>
    <phoneticPr fontId="3" type="noConversion"/>
  </si>
  <si>
    <t>임동면 갈전리 (주)매일에너지태양광 999kw 접속공사</t>
    <phoneticPr fontId="3" type="noConversion"/>
  </si>
  <si>
    <t>2024년 경북본부 지상개폐기 다목적 차폐장치 설치공사</t>
    <phoneticPr fontId="3" type="noConversion"/>
  </si>
  <si>
    <t>2024년 경북직할 가로수 전지공사</t>
    <phoneticPr fontId="3" type="noConversion"/>
  </si>
  <si>
    <t>2024년 경북직할 수급지점 개폐기 조작공사</t>
    <phoneticPr fontId="3" type="noConversion"/>
  </si>
  <si>
    <t>영양지사</t>
    <phoneticPr fontId="3" type="noConversion"/>
  </si>
  <si>
    <t>영양읍 상원1리 지자체요청 삼상화 공사</t>
    <phoneticPr fontId="3" type="noConversion"/>
  </si>
  <si>
    <t>154kV 고아S/S 디지털화 공사</t>
  </si>
  <si>
    <t>신곡D/L 연계력 확보를 위한 선로강화공사</t>
    <phoneticPr fontId="3" type="noConversion"/>
  </si>
  <si>
    <t>청송지사</t>
    <phoneticPr fontId="3" type="noConversion"/>
  </si>
  <si>
    <t>안덕 근곡 현실지구 정비사업 지장전주 이설공사</t>
    <phoneticPr fontId="3" type="noConversion"/>
  </si>
  <si>
    <t>수공D/L - 청양D/L 수지상선로 연계력 확보 선로강화공사</t>
    <phoneticPr fontId="3" type="noConversion"/>
  </si>
  <si>
    <t>영주전력지사</t>
    <phoneticPr fontId="3" type="noConversion"/>
  </si>
  <si>
    <t>봉화S/S 무인보안시스템 교체공사</t>
    <phoneticPr fontId="3" type="noConversion"/>
  </si>
  <si>
    <t>2024년 배전자동화 단말장치 설치공사</t>
    <phoneticPr fontId="3" type="noConversion"/>
  </si>
  <si>
    <t>2024년 배전공가 순시위탁공사 A</t>
    <phoneticPr fontId="3" type="noConversion"/>
  </si>
  <si>
    <t>2024년 배전공가 순시위탁공사 B</t>
    <phoneticPr fontId="3" type="noConversion"/>
  </si>
  <si>
    <t>2024년 배전공가 순시위탁공사 C</t>
    <phoneticPr fontId="3" type="noConversion"/>
  </si>
  <si>
    <t>'24년 구미지사 저압접속함 점검 및 보강공사</t>
    <phoneticPr fontId="3" type="noConversion"/>
  </si>
  <si>
    <t>구미전력지사</t>
    <phoneticPr fontId="3" type="noConversion"/>
  </si>
  <si>
    <t>2024년 구미전력지사 주변압기 정밀점검 공사</t>
    <phoneticPr fontId="3" type="noConversion"/>
  </si>
  <si>
    <t>154kV 동상주-풍산T/L 지장송전선로 이설공사</t>
    <phoneticPr fontId="3" type="noConversion"/>
  </si>
  <si>
    <t>154kV 동안동S/S 무인보안시스템 교체공사</t>
    <phoneticPr fontId="3" type="noConversion"/>
  </si>
  <si>
    <t>154kV 선산-구미T/L 지중화 공사</t>
    <phoneticPr fontId="3" type="noConversion"/>
  </si>
  <si>
    <t>점촌S/S 무인보안시스템 교체공사</t>
    <phoneticPr fontId="3" type="noConversion"/>
  </si>
  <si>
    <t>24년도 저압AMI 통신망 보강공사</t>
    <phoneticPr fontId="3" type="noConversion"/>
  </si>
  <si>
    <t>'24년 구미지사 중공접지강봉 접지보강공사</t>
    <phoneticPr fontId="3" type="noConversion"/>
  </si>
  <si>
    <t>'24년 구미지사 가이더봉 접지보강공사</t>
    <phoneticPr fontId="3" type="noConversion"/>
  </si>
  <si>
    <t>청리S/S 평천,청리D/L 일반1회선 신설공사</t>
    <phoneticPr fontId="3" type="noConversion"/>
  </si>
  <si>
    <t>청리S/S 소상,공성D/L 일반1회선 신설공사</t>
    <phoneticPr fontId="3" type="noConversion"/>
  </si>
  <si>
    <t>안계S/S 양서,덕미D/L 일반1회선 신설공사</t>
    <phoneticPr fontId="3" type="noConversion"/>
  </si>
  <si>
    <t>TRS기지국 철거공사</t>
    <phoneticPr fontId="3" type="noConversion"/>
  </si>
  <si>
    <t>2024년 경북본부 맨홀점검공사(오수처리장비)</t>
    <phoneticPr fontId="3" type="noConversion"/>
  </si>
  <si>
    <t>2024년 경북본부 맨홀점검공사(맨홀외부점검장비)</t>
    <phoneticPr fontId="3" type="noConversion"/>
  </si>
  <si>
    <t>2024년 지중 저압설비 점검 및 보강공사(변압기 및 입상점)</t>
    <phoneticPr fontId="3" type="noConversion"/>
  </si>
  <si>
    <t>진보S/S 주변압기 정밀점검 및 부싱교체 공사</t>
  </si>
  <si>
    <t>봉화지사</t>
    <phoneticPr fontId="3" type="noConversion"/>
  </si>
  <si>
    <t>2024년 봉화지사 접지보강공사</t>
    <phoneticPr fontId="3" type="noConversion"/>
  </si>
  <si>
    <t>154kV 동상주-풍산T/L OPGW 이설공사</t>
    <phoneticPr fontId="3" type="noConversion"/>
  </si>
  <si>
    <t>상주, 인동S/S 무인보안시스템 교체공사</t>
    <phoneticPr fontId="3" type="noConversion"/>
  </si>
  <si>
    <t>전력관리처</t>
    <phoneticPr fontId="3" type="noConversion"/>
  </si>
  <si>
    <t>한울1발S/Y 종합예방진단시스템 설치공사</t>
    <phoneticPr fontId="3" type="noConversion"/>
  </si>
  <si>
    <t>구미 #1M.Tr 교체공사(M.Tr)</t>
    <phoneticPr fontId="3" type="noConversion"/>
  </si>
  <si>
    <t>구미 #1M.Tr 교체공사(전력케이블)</t>
    <phoneticPr fontId="3" type="noConversion"/>
  </si>
  <si>
    <t>구미 #1M.Tr 교체공사(일반도급)</t>
    <phoneticPr fontId="3" type="noConversion"/>
  </si>
  <si>
    <t>선산S/S 154kV 신규수용 SW 증설공사(일반도급)</t>
    <phoneticPr fontId="3" type="noConversion"/>
  </si>
  <si>
    <t>선산S/S 154kV 신규수용 SW 증설공사(전문)</t>
    <phoneticPr fontId="3" type="noConversion"/>
  </si>
  <si>
    <t>고아S/S 23kV 장기사용 교체공사(설치)</t>
    <phoneticPr fontId="3" type="noConversion"/>
  </si>
  <si>
    <t>고아S/S 23kV 장기사용 교체공사(케이블)</t>
    <phoneticPr fontId="3" type="noConversion"/>
  </si>
  <si>
    <t>154kV 구미변전소 고객선로 EBA자기애관교체공사</t>
    <phoneticPr fontId="3" type="noConversion"/>
  </si>
  <si>
    <t>영주전력지사팀</t>
    <phoneticPr fontId="3" type="noConversion"/>
  </si>
  <si>
    <t>예천-점촌T/L OPGW 임시이설 공사</t>
    <phoneticPr fontId="3" type="noConversion"/>
  </si>
  <si>
    <t>구형 KepCIT 철거 공사</t>
    <phoneticPr fontId="3" type="noConversion"/>
  </si>
  <si>
    <t>2024년 경북본부 직할 가이더봉 접지보강공사</t>
    <phoneticPr fontId="3" type="noConversion"/>
  </si>
  <si>
    <t>24년 예천지사 접지저항보강공사</t>
    <phoneticPr fontId="3" type="noConversion"/>
  </si>
  <si>
    <t>신한울S/S 345kV GIS 용량교체공사</t>
    <phoneticPr fontId="3" type="noConversion"/>
  </si>
  <si>
    <t>구미전력지사 주변압기 2차케이블 교체공사</t>
    <phoneticPr fontId="3" type="noConversion"/>
  </si>
  <si>
    <t>청리-상주T/L PITR 교체공사</t>
    <phoneticPr fontId="3" type="noConversion"/>
  </si>
  <si>
    <t>영주지사</t>
    <phoneticPr fontId="3" type="noConversion"/>
  </si>
  <si>
    <t>㈜베어링아트 2공장 증설</t>
    <phoneticPr fontId="3" type="noConversion"/>
  </si>
  <si>
    <t>'25~26년도 경북본부 지중송전설비 위탁정비공사</t>
    <phoneticPr fontId="3" type="noConversion"/>
  </si>
  <si>
    <t>상주전력구 전력구감시시스템 설치공사</t>
    <phoneticPr fontId="3" type="noConversion"/>
  </si>
  <si>
    <t>남인동-인동T/L PITR 교체공사</t>
    <phoneticPr fontId="3" type="noConversion"/>
  </si>
  <si>
    <t>동안동S/S 주변압기 정밀점검 및 부싱교체 공사</t>
  </si>
  <si>
    <t>금전-인동T/L PITR 교체공사</t>
    <phoneticPr fontId="3" type="noConversion"/>
  </si>
  <si>
    <t>2025년 경북본부 지중배전선로 순시위탁공사</t>
    <phoneticPr fontId="3" type="noConversion"/>
  </si>
  <si>
    <t>2024~2025년 경북본부 직할 무인변전소 경비용역</t>
    <phoneticPr fontId="3" type="noConversion"/>
  </si>
  <si>
    <t>2024년 경북전력관리처 직할 변전소 청소용역</t>
    <phoneticPr fontId="3" type="noConversion"/>
  </si>
  <si>
    <t>24년 봉화지사 수목구간 절연케이블 보강사업(일월간112~123) 감리용역</t>
    <phoneticPr fontId="3" type="noConversion"/>
  </si>
  <si>
    <t>24년 봉화지사 수목구간 절연케이블 보강사업(물야간28~36) 감리용역</t>
    <phoneticPr fontId="3" type="noConversion"/>
  </si>
  <si>
    <t>24년 봉화지사 수목구간 절연케이블 보강사업(물야간37~47) 감리용역</t>
    <phoneticPr fontId="3" type="noConversion"/>
  </si>
  <si>
    <t>24년 봉화지사 건조강풍지역 케이블 보강공사(재산간625L120~L129H3) 감리용역</t>
    <phoneticPr fontId="3" type="noConversion"/>
  </si>
  <si>
    <t>24년 봉화지사 건조강풍지역 케이블 보강공사(오전간444~455) 감리용역</t>
    <phoneticPr fontId="3" type="noConversion"/>
  </si>
  <si>
    <t>24년 봉화지사 건조강풍지역 케이블 보강공사(일월간238R84R12~R22) 감리용역</t>
    <phoneticPr fontId="3" type="noConversion"/>
  </si>
  <si>
    <t>24년 봉화지사 건조강풍지역 케이블 보강공사(재산간273R6~R21) 감리용역</t>
    <phoneticPr fontId="3" type="noConversion"/>
  </si>
  <si>
    <t>24년 봉화지사 건조강풍지역 케이블 보강공사(재산간752L1~L18) 감리용역</t>
    <phoneticPr fontId="3" type="noConversion"/>
  </si>
  <si>
    <t>24년 봉화지사 건조강풍지역 케이블 보강공사(현동간168~175) 감리용역</t>
    <phoneticPr fontId="3" type="noConversion"/>
  </si>
  <si>
    <t>구미변전소 노후케이블[직매구간] 교체공사 감리용역</t>
    <phoneticPr fontId="3" type="noConversion"/>
  </si>
  <si>
    <t>2024년 구미지사 광학카메라 진단 용역</t>
    <phoneticPr fontId="3" type="noConversion"/>
  </si>
  <si>
    <t>2024년 구미지사 열화상진단 용역</t>
    <phoneticPr fontId="3" type="noConversion"/>
  </si>
  <si>
    <t>2024~2025년 경북본부 영주전력지사 무인변전소 경비용역</t>
  </si>
  <si>
    <t>2024년 경북본부 영주전력지사 변전소 청소용역</t>
  </si>
  <si>
    <t>2024~25년 영주P/O 소방설비 종합정밀점검 및 보수 용역</t>
  </si>
  <si>
    <t>2023-24년 구미전력지사 무인변전소 경비용역</t>
    <phoneticPr fontId="3" type="noConversion"/>
  </si>
  <si>
    <t>안동S/S 주진D/L 대용량1회선신설공사 위치탐사용역</t>
    <phoneticPr fontId="3" type="noConversion"/>
  </si>
  <si>
    <t>안동S/S 주진D/L 대용량1회선신설공사 폐기물처리용역</t>
    <phoneticPr fontId="3" type="noConversion"/>
  </si>
  <si>
    <t>임동면 갈전리 (주)매일에너지태양광 999kw 접속공사 감리용역</t>
    <phoneticPr fontId="3" type="noConversion"/>
  </si>
  <si>
    <t>24년 예천지사 가공배전선로 광학카메라 진단용역</t>
  </si>
  <si>
    <t>신곡D/L 연계력 확보를 위한 선로강화공사 감리용역</t>
    <phoneticPr fontId="3" type="noConversion"/>
  </si>
  <si>
    <t>진보SA 노후 지중케이블 보강사업(청송DL) 감리</t>
    <phoneticPr fontId="3" type="noConversion"/>
  </si>
  <si>
    <t>진보SA 노후 지중케이블 보강사업(청양DL) 감리</t>
    <phoneticPr fontId="3" type="noConversion"/>
  </si>
  <si>
    <t>진보간207R1~R11 취약선로 경과지 변경 공사 감리</t>
    <phoneticPr fontId="3" type="noConversion"/>
  </si>
  <si>
    <t>수공D/L - 청양D/L 수지상선로 연계력 확보 선로강화공사 감리용역</t>
    <phoneticPr fontId="3" type="noConversion"/>
  </si>
  <si>
    <t>6차 저압AMI 통신망(PLC) 구축공사 외부감리 용역</t>
  </si>
  <si>
    <t>2024년 경북본부 주상변압기 PCBs분석 용역</t>
    <phoneticPr fontId="3" type="noConversion"/>
  </si>
  <si>
    <t>2024년 경북 직할 저압접속함 점검(하우징일체형)</t>
    <phoneticPr fontId="3" type="noConversion"/>
  </si>
  <si>
    <t>2024년 봉화지사 배전설비 광학카메라 진단용역</t>
    <phoneticPr fontId="3" type="noConversion"/>
  </si>
  <si>
    <t>'24년 구미지사 지상개폐기 간이 PD진단 용역</t>
    <phoneticPr fontId="3" type="noConversion"/>
  </si>
  <si>
    <t>'24년 구미지사 지상기기 열화상 진단 용역</t>
    <phoneticPr fontId="3" type="noConversion"/>
  </si>
  <si>
    <t>구미변전소 노후케이블[직매구간] 교체공사 도통, 위치탐사</t>
    <phoneticPr fontId="3" type="noConversion"/>
  </si>
  <si>
    <t>구미변전소 노후케이블[직매구간] 교체공사 폐기물처리용역</t>
    <phoneticPr fontId="3" type="noConversion"/>
  </si>
  <si>
    <t>2024년 구미전력지사 무인변전소 청소용역</t>
    <phoneticPr fontId="3" type="noConversion"/>
  </si>
  <si>
    <t>154kV 동상주-풍산T/L 지장송전선로 이설공사 책임감리용역</t>
    <phoneticPr fontId="3" type="noConversion"/>
  </si>
  <si>
    <t>2024년 경북직할 열화상 진단 용역</t>
    <phoneticPr fontId="3" type="noConversion"/>
  </si>
  <si>
    <t>2024년 경북직할 광학카메라 진단 용역</t>
    <phoneticPr fontId="3" type="noConversion"/>
  </si>
  <si>
    <t>2024년 경북본부 지상개폐기 PD진단 용역</t>
    <phoneticPr fontId="3" type="noConversion"/>
  </si>
  <si>
    <t>2024년 경북본부 VLF진단 용역</t>
    <phoneticPr fontId="3" type="noConversion"/>
  </si>
  <si>
    <t>24년 예천지사 가공배전선로 열화상 진단용역</t>
  </si>
  <si>
    <t>'24년 구미지사 노후 지중케이블 VLF 진단용역</t>
    <phoneticPr fontId="3" type="noConversion"/>
  </si>
  <si>
    <t>24년 예천지사 고객표본전압 측정용역</t>
  </si>
  <si>
    <t>2024년 광학 진단 용역</t>
    <phoneticPr fontId="3" type="noConversion"/>
  </si>
  <si>
    <t>2024년 하계대비 지상개폐기 PD 및 열화상 진단 용역</t>
    <phoneticPr fontId="3" type="noConversion"/>
  </si>
  <si>
    <t>2024년 하계대비 지상변압기 열화상 및 접지측정 진단 용역</t>
    <phoneticPr fontId="3" type="noConversion"/>
  </si>
  <si>
    <t>2024년 경북본부 직할 지상변압기 활선 누전 탐사</t>
    <phoneticPr fontId="3" type="noConversion"/>
  </si>
  <si>
    <t>24년 예천지사 지중저압설비 진단용역</t>
  </si>
  <si>
    <t>24년 예천지사 접지저항측정 용역</t>
  </si>
  <si>
    <t>2024년 지상변압기 활선 누전탐사 시행</t>
    <phoneticPr fontId="3" type="noConversion"/>
  </si>
  <si>
    <t>신한울S/S 345kV GIS 용량교체공사 책임감리용역</t>
    <phoneticPr fontId="3" type="noConversion"/>
  </si>
  <si>
    <t>'24년 구미지사 지상개폐기 정밀 PD진단 용역</t>
    <phoneticPr fontId="3" type="noConversion"/>
  </si>
  <si>
    <t>2024~26년 구미전력지사 소방설비 점검 및 보수용역</t>
    <phoneticPr fontId="3" type="noConversion"/>
  </si>
  <si>
    <t>계통운영센터 급전분소 사옥 청소용역</t>
    <phoneticPr fontId="3" type="noConversion"/>
  </si>
  <si>
    <t>24년 예천지사 맨홀점검</t>
  </si>
  <si>
    <t>㈜베어링아트 2공장 증설 감리용역</t>
    <phoneticPr fontId="3" type="noConversion"/>
  </si>
  <si>
    <t>2025년 기설선하지 지적도면 작성 용역</t>
    <phoneticPr fontId="3" type="noConversion"/>
  </si>
  <si>
    <t>경영지원처</t>
    <phoneticPr fontId="3" type="noConversion"/>
  </si>
  <si>
    <t>사옥관리부</t>
    <phoneticPr fontId="3" type="noConversion"/>
  </si>
  <si>
    <t>기계설비 성능점검용역</t>
    <phoneticPr fontId="3" type="noConversion"/>
  </si>
  <si>
    <t xml:space="preserve">경영지원처 </t>
    <phoneticPr fontId="3" type="noConversion"/>
  </si>
  <si>
    <t xml:space="preserve">사옥관리부 </t>
    <phoneticPr fontId="3" type="noConversion"/>
  </si>
  <si>
    <t>24년 본사 종합재산보험 가입</t>
    <phoneticPr fontId="3" type="noConversion"/>
  </si>
  <si>
    <t>본사 사옥 전기설비 연차점검용역</t>
    <phoneticPr fontId="3" type="noConversion"/>
  </si>
  <si>
    <t>2024년도 본사 주중주말 버스 임차용역</t>
    <phoneticPr fontId="3" type="noConversion"/>
  </si>
  <si>
    <t>재경시설관리부</t>
    <phoneticPr fontId="3" type="noConversion"/>
  </si>
  <si>
    <t>재경시설 재산종합보험 가입</t>
    <phoneticPr fontId="3" type="noConversion"/>
  </si>
  <si>
    <t>소방시설점검 용역</t>
  </si>
  <si>
    <t>24년 본사 사옥 생활폐기물 처리용역 단가계약</t>
    <phoneticPr fontId="3" type="noConversion"/>
  </si>
  <si>
    <t>게스트하우스 청소 위탁용역</t>
    <phoneticPr fontId="3" type="noConversion"/>
  </si>
  <si>
    <t xml:space="preserve">2024년 본사 사무실 공기정화식물 렌탈용역 </t>
    <phoneticPr fontId="3" type="noConversion"/>
  </si>
  <si>
    <t>스포츠운영부</t>
  </si>
  <si>
    <t>배구단 홈 경기장 운영대행용역</t>
  </si>
  <si>
    <t xml:space="preserve">24년 에너지 스포렉스 스포츠 강사 운영 위탁용역 </t>
    <phoneticPr fontId="3" type="noConversion"/>
  </si>
  <si>
    <t>2024년 한국전력 배구단 유소년 배구교실 운영대행용역</t>
    <phoneticPr fontId="3" type="noConversion"/>
  </si>
  <si>
    <t>사옥건설실 사옥공사부</t>
    <phoneticPr fontId="3" type="noConversion"/>
  </si>
  <si>
    <t>동래지사 사옥 신축공사 건설사업관리 용역</t>
    <phoneticPr fontId="3" type="noConversion"/>
  </si>
  <si>
    <t>남전주지사 사옥 신축공사 건설사업관리용역</t>
    <phoneticPr fontId="3" type="noConversion"/>
  </si>
  <si>
    <t>장비관리부</t>
  </si>
  <si>
    <t>2024년 전사 업무용 자동차 종합보험</t>
  </si>
  <si>
    <t>동래지사 사옥 신축공사 폐기물처리 용역</t>
    <phoneticPr fontId="3" type="noConversion"/>
  </si>
  <si>
    <t>남전주지사 사옥 신축공사 폐기물처리용역</t>
    <phoneticPr fontId="3" type="noConversion"/>
  </si>
  <si>
    <t>2024년 한전 본사 사옥 승강기 유지관리용역</t>
    <phoneticPr fontId="3" type="noConversion"/>
  </si>
  <si>
    <t>2025년 아트센터 승강기유지관리용역</t>
    <phoneticPr fontId="3" type="noConversion"/>
  </si>
  <si>
    <t xml:space="preserve">배구선수단 합숙소 가사 위탁용역 </t>
    <phoneticPr fontId="3" type="noConversion"/>
  </si>
  <si>
    <t>2025년도 본사 구내식당 위탁용역</t>
    <phoneticPr fontId="3" type="noConversion"/>
  </si>
  <si>
    <t>사옥건설실 사옥설계부</t>
    <phoneticPr fontId="3" type="noConversion"/>
  </si>
  <si>
    <t>경기본부 스마트 물류센터 신축 설계용역</t>
    <phoneticPr fontId="3" type="noConversion"/>
  </si>
  <si>
    <t>경기본부 스마트 물류센터 신축 지반조사 용역</t>
    <phoneticPr fontId="3" type="noConversion"/>
  </si>
  <si>
    <t>경남본부 스마트 물류센터 신축 설계용역</t>
    <phoneticPr fontId="3" type="noConversion"/>
  </si>
  <si>
    <t>경남본부 스마트 물류센터 신축 지반조사 용역</t>
    <phoneticPr fontId="3" type="noConversion"/>
  </si>
  <si>
    <t>대구본부 스마트 물류센터 신축 설계용역</t>
    <phoneticPr fontId="3" type="noConversion"/>
  </si>
  <si>
    <t>대구본부 스마트 물류센터 신축 지반조사 용역</t>
    <phoneticPr fontId="3" type="noConversion"/>
  </si>
  <si>
    <t>2025년 사옥위탁관리용역</t>
    <phoneticPr fontId="3" type="noConversion"/>
  </si>
  <si>
    <t>어린이집 옥상 난간 설치 공사</t>
    <phoneticPr fontId="3" type="noConversion"/>
  </si>
  <si>
    <t>본사 조경환경 개선공사(3차)</t>
  </si>
  <si>
    <t>사옥건설실 기전&amp;ICT부</t>
    <phoneticPr fontId="3" type="noConversion"/>
  </si>
  <si>
    <t>남전주지사 사옥 신축 전기공사</t>
    <phoneticPr fontId="3" type="noConversion"/>
  </si>
  <si>
    <t>남전주지사 사옥 신축 통신공사</t>
    <phoneticPr fontId="3" type="noConversion"/>
  </si>
  <si>
    <t>남전주지사 사옥 신축 소방공사</t>
    <phoneticPr fontId="3" type="noConversion"/>
  </si>
  <si>
    <t>고흥지사 보일러 교체 및 도시가스 인입공사</t>
    <phoneticPr fontId="3" type="noConversion"/>
  </si>
  <si>
    <t>동대문중랑지사 보일러 교체 및 도시가스 인입공사</t>
    <phoneticPr fontId="3" type="noConversion"/>
  </si>
  <si>
    <t>음성지사 보일러 교체 및 도시가스 인입공사</t>
    <phoneticPr fontId="3" type="noConversion"/>
  </si>
  <si>
    <t>동래지사 사옥 신축공사</t>
    <phoneticPr fontId="3" type="noConversion"/>
  </si>
  <si>
    <t>남전주지사 사옥 신축공사</t>
    <phoneticPr fontId="3" type="noConversion"/>
  </si>
  <si>
    <t>럭비단 휴게시설 조성공사</t>
  </si>
  <si>
    <t>본사 ICT센터동 지하1층 불꽃감지기 설치 공사</t>
    <phoneticPr fontId="3" type="noConversion"/>
  </si>
  <si>
    <t>본관동 외부 코킹 보수공사</t>
    <phoneticPr fontId="3" type="noConversion"/>
  </si>
  <si>
    <t>배구선수단 체육관 조경공사</t>
  </si>
  <si>
    <t>본사 사옥 고속용 승강기 정비공사</t>
    <phoneticPr fontId="3" type="noConversion"/>
  </si>
  <si>
    <t>본사 주차장 구조개선 공사</t>
  </si>
  <si>
    <t>동래지사 사옥 신축 전기공사</t>
    <phoneticPr fontId="3" type="noConversion"/>
  </si>
  <si>
    <t>동래지사 사옥 신축 소방공사</t>
    <phoneticPr fontId="3" type="noConversion"/>
  </si>
  <si>
    <t>동래지사 사옥 신축 정보통신공사</t>
    <phoneticPr fontId="3" type="noConversion"/>
  </si>
  <si>
    <t>본관동 그린아트리움 환경개선공사</t>
    <phoneticPr fontId="3" type="noConversion"/>
  </si>
  <si>
    <t>사옥건설실 기전&amp;ICT부</t>
  </si>
  <si>
    <t>속초연수원 보일러 교체 및 도시가스 인입공사</t>
  </si>
  <si>
    <t>속초연수원 내진보강관련 지장 전기설비 이설공사</t>
    <phoneticPr fontId="3" type="noConversion"/>
  </si>
  <si>
    <t>속초연수원 설악동 내진보강공사</t>
    <phoneticPr fontId="3" type="noConversion"/>
  </si>
  <si>
    <t>평택지역 전기공급시설 전력구공사(북현덕분기 2차)</t>
    <phoneticPr fontId="16" type="noConversion"/>
  </si>
  <si>
    <t>경기도</t>
    <phoneticPr fontId="16" type="noConversion"/>
  </si>
  <si>
    <t>수도권 서부지역 상생협력 전력구공사(갈산-신광명 2단계)</t>
    <phoneticPr fontId="16" type="noConversion"/>
  </si>
  <si>
    <t>안성지역 전기공급시설 전력구공사(추곡S/S 배전인출)</t>
    <phoneticPr fontId="16" type="noConversion"/>
  </si>
  <si>
    <t>국가계약법시행령 제26조 1항 2호 가목</t>
    <phoneticPr fontId="3" type="noConversion"/>
  </si>
  <si>
    <t>군포지역 전기공급시설 전력구공사(서서울-신광명)</t>
    <phoneticPr fontId="16" type="noConversion"/>
  </si>
  <si>
    <t>345kV 신광명-신문래 전력구 이설공사</t>
    <phoneticPr fontId="16" type="noConversion"/>
  </si>
  <si>
    <t>인천지역 전기공급시설 전력구공사(인천CC-중산)</t>
    <phoneticPr fontId="16" type="noConversion"/>
  </si>
  <si>
    <t>인천광역시</t>
    <phoneticPr fontId="16" type="noConversion"/>
  </si>
  <si>
    <t>동서울S/S 옥내화 전력구공사</t>
    <phoneticPr fontId="16" type="noConversion"/>
  </si>
  <si>
    <t>김포지역 전기공급시설 전력구공사(학운분기)</t>
    <phoneticPr fontId="16" type="noConversion"/>
  </si>
  <si>
    <t>용인-화성지역 전기공급시설 전력구공사(신기흥분기)</t>
    <phoneticPr fontId="16" type="noConversion"/>
  </si>
  <si>
    <t>평택지역 전기공급시설 전력구공사(북평택분기, 동평택-북평택)</t>
    <phoneticPr fontId="16" type="noConversion"/>
  </si>
  <si>
    <t>154kV 강일S/S 화재확산방지재 설치공사</t>
    <phoneticPr fontId="3" type="noConversion"/>
  </si>
  <si>
    <t>345kV 동서울미금T/L OPGW 지중화공사[세종-포천 고속도로]  시설공사</t>
    <phoneticPr fontId="3" type="noConversion"/>
  </si>
  <si>
    <t>154kV 미금-구리#3 지중T/L 건설공사</t>
    <phoneticPr fontId="3" type="noConversion"/>
  </si>
  <si>
    <t>을왕S/S 배전전력구 소방설비 설치공사</t>
    <phoneticPr fontId="3" type="noConversion"/>
  </si>
  <si>
    <t>을왕S/S 배전전력구 전기설비 설치공사</t>
    <phoneticPr fontId="3" type="noConversion"/>
  </si>
  <si>
    <t>154kV 신내-중계(증) 지중T/L 건설공사</t>
    <phoneticPr fontId="3" type="noConversion"/>
  </si>
  <si>
    <t>154kV 수유분기 지중T/L 건설공사</t>
    <phoneticPr fontId="3" type="noConversion"/>
  </si>
  <si>
    <t>경기건설지사</t>
    <phoneticPr fontId="3" type="noConversion"/>
  </si>
  <si>
    <t>154kV 동송산S/S 170kV EGIS 설치공사</t>
  </si>
  <si>
    <t>154kV 희곡분기 지중T/L 건설</t>
    <phoneticPr fontId="3" type="noConversion"/>
  </si>
  <si>
    <t>고산2지구 전력구 운영시스템 설치공사</t>
    <phoneticPr fontId="3" type="noConversion"/>
  </si>
  <si>
    <t>남서울인천건설지사</t>
    <phoneticPr fontId="3" type="noConversion"/>
  </si>
  <si>
    <t>345kV 동서울#2S/S 화재확산방지재 설치공사</t>
    <phoneticPr fontId="3" type="noConversion"/>
  </si>
  <si>
    <t>신가평변환소 25.8kV SIS 설치공사</t>
    <phoneticPr fontId="3" type="noConversion"/>
  </si>
  <si>
    <t>765kV 신가평S/S 감시제어반 이설공사</t>
    <phoneticPr fontId="3" type="noConversion"/>
  </si>
  <si>
    <t>신가평변환소 전력통신설비 시설공사</t>
    <phoneticPr fontId="3" type="noConversion"/>
  </si>
  <si>
    <t>신양양 중량물 수송로 보강공사</t>
    <phoneticPr fontId="3" type="noConversion"/>
  </si>
  <si>
    <t>765kV 신태백 S/S STATCOM 중량물 수송로 보강공사</t>
    <phoneticPr fontId="3" type="noConversion"/>
  </si>
  <si>
    <t>인천지역전기공급시설 전력구공사(포스코CC-신현(증))</t>
    <phoneticPr fontId="16" type="noConversion"/>
  </si>
  <si>
    <t>광명시흥지역 전기공급시설 전력구공사(신목감분기 1차)</t>
    <phoneticPr fontId="16" type="noConversion"/>
  </si>
  <si>
    <t>154kV 강서S/S 화재확산방지재 설치공사</t>
    <phoneticPr fontId="3" type="noConversion"/>
  </si>
  <si>
    <t>154kV 회천S/S구내통신설비 시설공사</t>
    <phoneticPr fontId="3" type="noConversion"/>
  </si>
  <si>
    <t>154kV 복정S/S구내통신설비 시설공사</t>
    <phoneticPr fontId="3" type="noConversion"/>
  </si>
  <si>
    <t>23kV 문산-선유(초전도)구내통신설비</t>
    <phoneticPr fontId="3" type="noConversion"/>
  </si>
  <si>
    <t>154kV 북장안S/S 소방공사</t>
  </si>
  <si>
    <t>154kV 희곡S/S 전력통신설비 시설공사</t>
  </si>
  <si>
    <t>154kV 동송산S/S 25.8kV EGIS 설치공사</t>
  </si>
  <si>
    <t>신태백변전소 STATCOM 소방설비 공사</t>
    <phoneticPr fontId="3" type="noConversion"/>
  </si>
  <si>
    <t>신양양변전소 STATCOM 소방설비 공사</t>
    <phoneticPr fontId="3" type="noConversion"/>
  </si>
  <si>
    <t>시흥 인천지역 전기공급시설 전력구공사(신시흥-신송도 2차)</t>
    <phoneticPr fontId="16" type="noConversion"/>
  </si>
  <si>
    <t>김포-강화지역 전기공급시설 전력구공사(월곶-강화)</t>
    <phoneticPr fontId="16" type="noConversion"/>
  </si>
  <si>
    <t>서대문은평지사 복합사옥 소방시설공사</t>
    <phoneticPr fontId="3" type="noConversion"/>
  </si>
  <si>
    <t>345kV 신송도S/S구내통신설비 시설공사</t>
    <phoneticPr fontId="3" type="noConversion"/>
  </si>
  <si>
    <t>154kV 금암S/S 화재확산방지재 설치공사</t>
  </si>
  <si>
    <t>154kV 복정S/S 건설공사</t>
  </si>
  <si>
    <t>154kV 방여울S/S 소방공사</t>
  </si>
  <si>
    <t>154kV 복정변전소 토건공사</t>
    <phoneticPr fontId="3" type="noConversion"/>
  </si>
  <si>
    <t>154kV 북장안변전소 토건공사</t>
    <phoneticPr fontId="3" type="noConversion"/>
  </si>
  <si>
    <t>154kV 부흥-원미 지중T/L 건설공사</t>
    <phoneticPr fontId="3" type="noConversion"/>
  </si>
  <si>
    <t>신부평 BTB HVDC 변전설비 건설공사</t>
    <phoneticPr fontId="3" type="noConversion"/>
  </si>
  <si>
    <t>HVDC건설본부 사옥이전 ICT설비 시설공사</t>
    <phoneticPr fontId="3" type="noConversion"/>
  </si>
  <si>
    <t>HVDC건설본부 사옥이전 광케이블 시설공사</t>
    <phoneticPr fontId="3" type="noConversion"/>
  </si>
  <si>
    <t>동해안-신가평T/L OPGW 시설공사(1단계)</t>
    <phoneticPr fontId="3" type="noConversion"/>
  </si>
  <si>
    <t>500kV 동해안변환소 건물전기 공사</t>
    <phoneticPr fontId="3" type="noConversion"/>
  </si>
  <si>
    <t>500kV 동해안변환소 소방설비 공사</t>
    <phoneticPr fontId="3" type="noConversion"/>
  </si>
  <si>
    <t>경기지역 전기공급시설 전력구공사 1구간</t>
    <phoneticPr fontId="3" type="noConversion"/>
  </si>
  <si>
    <t>수원지역 전기공급시설 전력구공사(당수분기)</t>
    <phoneticPr fontId="16" type="noConversion"/>
  </si>
  <si>
    <t>154kV 안양-평촌(증) 지중T/L 건설공사</t>
    <phoneticPr fontId="3" type="noConversion"/>
  </si>
  <si>
    <t>154kV 고림S/S 건설공사</t>
  </si>
  <si>
    <t>154kV 북현덕S/S 건설공사</t>
  </si>
  <si>
    <t>154kV 복정S/S 소방공사</t>
  </si>
  <si>
    <t>154kV 고림S/S 구내통신설비 시설공사</t>
  </si>
  <si>
    <t>154kV 추곡S/S 구내통신설비 시설공사</t>
  </si>
  <si>
    <t>154kV 북현덕S/S 구내통신설비 시설공사</t>
  </si>
  <si>
    <t>154kV 추곡S/S 건설공사</t>
  </si>
  <si>
    <t>154kV 추곡S/S 소방공사</t>
  </si>
  <si>
    <t>345kV 신목감S/S 건설공사</t>
    <phoneticPr fontId="3" type="noConversion"/>
  </si>
  <si>
    <t>신부평 BTB HVDC 건물전기 공사</t>
    <phoneticPr fontId="3" type="noConversion"/>
  </si>
  <si>
    <t>신부평 BTB HVDC 소방설비 공사</t>
    <phoneticPr fontId="3" type="noConversion"/>
  </si>
  <si>
    <t>신태백변전소 STATCOM 건물전기 공사</t>
    <phoneticPr fontId="3" type="noConversion"/>
  </si>
  <si>
    <t>신양양변전소 STATCOM 건물전기 공사</t>
    <phoneticPr fontId="3" type="noConversion"/>
  </si>
  <si>
    <t>경기지역 전기공급시설 전력구공사 2구간</t>
    <phoneticPr fontId="3" type="noConversion"/>
  </si>
  <si>
    <t>경기지역 전기공급시설 전력구공사 3구간</t>
    <phoneticPr fontId="3" type="noConversion"/>
  </si>
  <si>
    <t>성남지역 전기공급시설 전력구공사(산성-복정-수서)</t>
    <phoneticPr fontId="16" type="noConversion"/>
  </si>
  <si>
    <t>345kV 동서울미금T/L 지중화 재난안전통신망 시설공사</t>
    <phoneticPr fontId="3" type="noConversion"/>
  </si>
  <si>
    <t>154kV 고림S/S 소방공사</t>
  </si>
  <si>
    <t>154kV 북현덕S/S 소방공사</t>
  </si>
  <si>
    <t>765kV 신안성S/S 제어동 구내통신설비 시설공사</t>
  </si>
  <si>
    <t>154kV 동송산S/S M.Tr 설치공사</t>
  </si>
  <si>
    <t>154kV 희곡분기 전력구 전기설비공사</t>
    <phoneticPr fontId="3" type="noConversion"/>
  </si>
  <si>
    <t>신가평변전소 STATCOM 변전설비 건설공사</t>
    <phoneticPr fontId="3" type="noConversion"/>
  </si>
  <si>
    <t>신의정부변전소 STATCOM 변전설비 건설공사</t>
    <phoneticPr fontId="3" type="noConversion"/>
  </si>
  <si>
    <t>홍천변전소 STATCOM 변전설비 건설공사</t>
    <phoneticPr fontId="3" type="noConversion"/>
  </si>
  <si>
    <t>원주변전소 STATCOM 변전설비 건설공사</t>
    <phoneticPr fontId="3" type="noConversion"/>
  </si>
  <si>
    <t xml:space="preserve">하남지역 전기공급시설 전력구공사 </t>
    <phoneticPr fontId="3" type="noConversion"/>
  </si>
  <si>
    <t>동해안 #2 변환소 건축설계 용역</t>
    <phoneticPr fontId="3" type="noConversion"/>
  </si>
  <si>
    <t>154kV 신양양 FACTS 토건공사</t>
    <phoneticPr fontId="3" type="noConversion"/>
  </si>
  <si>
    <t>번천S/S 배전인출전력구공사</t>
    <phoneticPr fontId="16" type="noConversion"/>
  </si>
  <si>
    <t>154kV 동송산S/S 전력통신설비 시설공사</t>
    <phoneticPr fontId="3" type="noConversion"/>
  </si>
  <si>
    <t>북안산S/S 배전전력구 전기설비공사</t>
    <phoneticPr fontId="3" type="noConversion"/>
  </si>
  <si>
    <t>북안산S/S 배전전력구 소방설비공사</t>
    <phoneticPr fontId="3" type="noConversion"/>
  </si>
  <si>
    <t>154kV 신파주-덕이 지중T/L 건설공사</t>
    <phoneticPr fontId="3" type="noConversion"/>
  </si>
  <si>
    <t>154kV 희곡S/S M.Tr 설치공사</t>
  </si>
  <si>
    <t>154kV 중동탄분기 지중T/L 건설</t>
    <phoneticPr fontId="3" type="noConversion"/>
  </si>
  <si>
    <t>154kV 북현덕변전소 토건공사</t>
    <phoneticPr fontId="3" type="noConversion"/>
  </si>
  <si>
    <t>154kV 추곡변전소 토건공사</t>
    <phoneticPr fontId="3" type="noConversion"/>
  </si>
  <si>
    <t>345kV 서서울-신광명T/L 지중화공사(군포대야미)</t>
    <phoneticPr fontId="3" type="noConversion"/>
  </si>
  <si>
    <t>신가평변전소 STATCOM 소방설비 공사</t>
    <phoneticPr fontId="3" type="noConversion"/>
  </si>
  <si>
    <t>신의정부변전소 STATCOM 소방설비 공사</t>
    <phoneticPr fontId="3" type="noConversion"/>
  </si>
  <si>
    <t>신태백S/S STATCOM 화상감시시스템 시설공사</t>
    <phoneticPr fontId="3" type="noConversion"/>
  </si>
  <si>
    <t>신부평BTB 구내통신설비 시설공사</t>
    <phoneticPr fontId="3" type="noConversion"/>
  </si>
  <si>
    <t>신가평S/S STATCOM 구내통신설비 시설공사</t>
    <phoneticPr fontId="3" type="noConversion"/>
  </si>
  <si>
    <t>원주S/S STATCOM 전력통신설비 시설공사</t>
    <phoneticPr fontId="3" type="noConversion"/>
  </si>
  <si>
    <t>홍천S/S STATCOM 전력통신설비 시설공사</t>
    <phoneticPr fontId="3" type="noConversion"/>
  </si>
  <si>
    <t>수도권 #2 변환소 건축설계 용역</t>
    <phoneticPr fontId="3" type="noConversion"/>
  </si>
  <si>
    <t>동해안 #2 변환소 토건공사</t>
    <phoneticPr fontId="3" type="noConversion"/>
  </si>
  <si>
    <t>용인지역 전기공급시설 전력구공사(고림S/S 배전인출)</t>
    <phoneticPr fontId="16" type="noConversion"/>
  </si>
  <si>
    <t>154kV 구리-상봉(증) 지중T/L 건설공사</t>
    <phoneticPr fontId="3" type="noConversion"/>
  </si>
  <si>
    <t>345kV 신기흥S/S 건설공사</t>
  </si>
  <si>
    <t>345kV 신기흥S/S 내선공사</t>
  </si>
  <si>
    <t>345kV 신기흥S/S 소방시설공사</t>
  </si>
  <si>
    <t>154kV 북장안S/S 170kV EGIS 설치공사</t>
  </si>
  <si>
    <t>154kV 북장안S/S 25.8kV EGIS 설치공사</t>
  </si>
  <si>
    <t>345kV 신기흥S/S 구내통신설비 시설공사</t>
  </si>
  <si>
    <t>345kV 동용인S/S 건설공사</t>
  </si>
  <si>
    <t>345kV 동용인S/S 내선공사</t>
  </si>
  <si>
    <t>345kV 동용인S/S 소방시설공사</t>
  </si>
  <si>
    <t>154kV 희곡분기 전력구 소방설비공사</t>
    <phoneticPr fontId="3" type="noConversion"/>
  </si>
  <si>
    <t>154kV 성포-안산(증) 지중T/L 건설</t>
    <phoneticPr fontId="3" type="noConversion"/>
  </si>
  <si>
    <t>154kV 고림분기T/L 건설공사</t>
    <phoneticPr fontId="3" type="noConversion"/>
  </si>
  <si>
    <t>154kV 신내-중계 전력구 전기설비공사</t>
    <phoneticPr fontId="3" type="noConversion"/>
  </si>
  <si>
    <t>154kV 중동탄분기 전력구 전기설비공사</t>
    <phoneticPr fontId="3" type="noConversion"/>
  </si>
  <si>
    <t>154kV 중동탄분기 전력구 소방설비공사</t>
    <phoneticPr fontId="3" type="noConversion"/>
  </si>
  <si>
    <t>신가평변전소 STATCOM 건물전기 공사</t>
    <phoneticPr fontId="3" type="noConversion"/>
  </si>
  <si>
    <t>신의정부변전소 STATCOM 건물전기 공사</t>
    <phoneticPr fontId="3" type="noConversion"/>
  </si>
  <si>
    <t>수도권 #2 변환소 토건공사</t>
    <phoneticPr fontId="3" type="noConversion"/>
  </si>
  <si>
    <t>345kV 신태백 FACTS 토건공사</t>
    <phoneticPr fontId="3" type="noConversion"/>
  </si>
  <si>
    <t>345kV 동서울#2 S/S 토건공사</t>
    <phoneticPr fontId="3" type="noConversion"/>
  </si>
  <si>
    <t>154kV 서송도S/S M.Tr설치공사</t>
    <phoneticPr fontId="3" type="noConversion"/>
  </si>
  <si>
    <t xml:space="preserve">345kV 신송도S/S 건설공사 </t>
    <phoneticPr fontId="3" type="noConversion"/>
  </si>
  <si>
    <t>345kV 신송도S/S 신축건물 전기공사</t>
    <phoneticPr fontId="3" type="noConversion"/>
  </si>
  <si>
    <t>154kV 화양-성수(증) 지중T/L 건설공사</t>
    <phoneticPr fontId="3" type="noConversion"/>
  </si>
  <si>
    <t>154kV 복정S/S GIS 및 EGIS 설치공사</t>
  </si>
  <si>
    <t>154kV 동송산S/S 전력케이블 설치공사</t>
  </si>
  <si>
    <t>154kV 고림변전소 토건공사</t>
    <phoneticPr fontId="3" type="noConversion"/>
  </si>
  <si>
    <t>154kV 아암S/S 건설공사</t>
    <phoneticPr fontId="3" type="noConversion"/>
  </si>
  <si>
    <t>김포지역 전기공급시설 전력구공사(신김포-양곡, 통진)</t>
    <phoneticPr fontId="16" type="noConversion"/>
  </si>
  <si>
    <t>김포 북부지역 전기공급기설 전력구공사(북통진분기)</t>
    <phoneticPr fontId="16" type="noConversion"/>
  </si>
  <si>
    <t>154kV 서송도S/S 전력케이블 설치공사</t>
    <phoneticPr fontId="3" type="noConversion"/>
  </si>
  <si>
    <t>154kV 북평택S/S 구내통시설비 시설공사</t>
    <phoneticPr fontId="3" type="noConversion"/>
  </si>
  <si>
    <t>345kV 신가평-미금T/L 선종교체공사</t>
    <phoneticPr fontId="3" type="noConversion"/>
  </si>
  <si>
    <t>154kV 동송산S/S 화재확산방지재 설치공사</t>
  </si>
  <si>
    <t>154kV 추곡분기T/L 건설공사</t>
    <phoneticPr fontId="3" type="noConversion"/>
  </si>
  <si>
    <t>500kV HVDC 신가평-수도권T/L 건설공사</t>
    <phoneticPr fontId="3" type="noConversion"/>
  </si>
  <si>
    <t>154kV 희곡S/S 전력케이블 설치공사</t>
  </si>
  <si>
    <t>154kV 고림S/S GIS 및 EGIS 설치공사</t>
  </si>
  <si>
    <t>154kV 북현덕S/S 170kV EGIS 설치공사</t>
  </si>
  <si>
    <t>154kV 북현덕S/S 25.8kV EGIS 설치공사</t>
  </si>
  <si>
    <t>154kV 추곡S/S GIS 및 EGIS 설치공사</t>
  </si>
  <si>
    <t>154kV 서송도S/S 화재확산방지재 설치공사</t>
    <phoneticPr fontId="3" type="noConversion"/>
  </si>
  <si>
    <t>154kV 증산S/S M.Tr 설치공사</t>
    <phoneticPr fontId="3" type="noConversion"/>
  </si>
  <si>
    <t>154kV 수색S/S M.Tr 설치공사</t>
    <phoneticPr fontId="3" type="noConversion"/>
  </si>
  <si>
    <t>154kV 회천분기 지중T/L 건설공사</t>
    <phoneticPr fontId="3" type="noConversion"/>
  </si>
  <si>
    <t>154kV 희곡S/S 화재확산방지재 설치공사</t>
  </si>
  <si>
    <t>345kV 신기흥변전소 토건공사</t>
    <phoneticPr fontId="3" type="noConversion"/>
  </si>
  <si>
    <t>345kV 신광명S/S 현대화 사업(지중선로)</t>
    <phoneticPr fontId="3" type="noConversion"/>
  </si>
  <si>
    <t>345kV 군포대야미 북측 옥내C/T 토건공사</t>
    <phoneticPr fontId="3" type="noConversion"/>
  </si>
  <si>
    <t>154kV 북장안S/S 건설공사 감리용역</t>
  </si>
  <si>
    <t>154kV 방여울S/S 건설공사 감리용역</t>
  </si>
  <si>
    <t>154kV 안성지역 전기공급시설 전력구공사(추곡배전인출) 건설사업관리용역</t>
    <phoneticPr fontId="3" type="noConversion"/>
  </si>
  <si>
    <t>345kV 신목감변전소 토건공사 감독권한대행 건설사업관리용역</t>
    <phoneticPr fontId="3" type="noConversion"/>
  </si>
  <si>
    <t>양주지역 전기공급시설 전력구공사(회천분기3차) 감독권한대행 등 건설사업관리용역</t>
    <phoneticPr fontId="3" type="noConversion"/>
  </si>
  <si>
    <t>154kV 진목변전소 및 분기 송전선로 전력영향평가 용역</t>
    <phoneticPr fontId="3" type="noConversion"/>
  </si>
  <si>
    <t>전략경영부</t>
    <phoneticPr fontId="3" type="noConversion"/>
  </si>
  <si>
    <t>태백·홍천 다가가는 소통쉼터 운영용역</t>
    <phoneticPr fontId="3" type="noConversion"/>
  </si>
  <si>
    <t>154kV 미금-구리#3 지중T/L 건설공사 책임감리용역</t>
    <phoneticPr fontId="3" type="noConversion"/>
  </si>
  <si>
    <t>Al케이블 2,500SQ 기계적정수 측정 및 금구류 개발 용역</t>
    <phoneticPr fontId="3" type="noConversion"/>
  </si>
  <si>
    <t>을왕S/S 배전전력구 소방설비 설치공사 감리용역</t>
    <phoneticPr fontId="3" type="noConversion"/>
  </si>
  <si>
    <t>154kV 신내-중계(증) 지중T/L 건설공사 책임감리용역</t>
    <phoneticPr fontId="3" type="noConversion"/>
  </si>
  <si>
    <t>154kV 수유분기 지중T/L 건설공사 책임감리용역</t>
    <phoneticPr fontId="3" type="noConversion"/>
  </si>
  <si>
    <t>7구간 사후환경영향조사 용역</t>
    <phoneticPr fontId="3" type="noConversion"/>
  </si>
  <si>
    <t>345kV 신광명-신문래 전력구 이설공사 감독권한대행 등 건설사업관리용역</t>
    <phoneticPr fontId="3" type="noConversion"/>
  </si>
  <si>
    <t>154kV 회천S/S 토건공사 건설사업관리용역</t>
    <phoneticPr fontId="3" type="noConversion"/>
  </si>
  <si>
    <t>154kV 복정S/S 건설공사 감리용역</t>
  </si>
  <si>
    <t>345kV 신판교S/S 도시관리계획결정용역</t>
  </si>
  <si>
    <t>154kV 방여울S/S 소방감리용역</t>
  </si>
  <si>
    <t>김포지역 전기공급시설 전력구공사(통진-월곶1차) 외 1건 착공후 지하안전조사용역</t>
    <phoneticPr fontId="3" type="noConversion"/>
  </si>
  <si>
    <t>신목감분기 전력구 1단계 감독권한대행 등 건설사업관리용역</t>
    <phoneticPr fontId="3" type="noConversion"/>
  </si>
  <si>
    <t>군포지역 전기공급시설 전력구공사(서서울-신광명) 감독권한대행 등 건설사업관리용역</t>
    <phoneticPr fontId="3" type="noConversion"/>
  </si>
  <si>
    <t>군포지역 전기공급시설 전력구공사(서서울-신광명)  폐기물처리용역</t>
    <phoneticPr fontId="3" type="noConversion"/>
  </si>
  <si>
    <t>양주변환소 인근 발전기축 비틀림 진동 측정 및 해석 용역</t>
    <phoneticPr fontId="3" type="noConversion"/>
  </si>
  <si>
    <t>신태백변전소 STATCOM 소방감리용역</t>
    <phoneticPr fontId="3" type="noConversion"/>
  </si>
  <si>
    <t>신양양변전소 STATCOM 소방감리용역</t>
    <phoneticPr fontId="3" type="noConversion"/>
  </si>
  <si>
    <t>500kV 동해안변환소 변전설비 건설공사 감리용역</t>
    <phoneticPr fontId="3" type="noConversion"/>
  </si>
  <si>
    <t>2공구 지반조사 용역</t>
    <phoneticPr fontId="3" type="noConversion"/>
  </si>
  <si>
    <t>5공구 지반조사 용역</t>
    <phoneticPr fontId="3" type="noConversion"/>
  </si>
  <si>
    <t>4공구 임목폐기물처리 용역</t>
    <phoneticPr fontId="3" type="noConversion"/>
  </si>
  <si>
    <t>6공구 임목폐기물처리 용역</t>
    <phoneticPr fontId="3" type="noConversion"/>
  </si>
  <si>
    <t>2공구 임목폐기물처리 용역</t>
    <phoneticPr fontId="3" type="noConversion"/>
  </si>
  <si>
    <t>5공구 임목폐기물처리 용역</t>
    <phoneticPr fontId="3" type="noConversion"/>
  </si>
  <si>
    <t>시흥 인천지역 전기공급시설 전력구공사(신시흥#1-신송도) 감독권한 대행 등 건설사업관리용역</t>
    <phoneticPr fontId="3" type="noConversion"/>
  </si>
  <si>
    <t>시흥 인천지역 전기공급시설 전력구공사(신시흥#1-신송도) 건설폐기물처리용역</t>
    <phoneticPr fontId="3" type="noConversion"/>
  </si>
  <si>
    <t>시흥 인천지역 전기공급시설 전력구공사(신시흥#1-신송도) 착공후지하안전영향조사용역</t>
    <phoneticPr fontId="3" type="noConversion"/>
  </si>
  <si>
    <t>154kV 북장안S/S 소방감리용역</t>
  </si>
  <si>
    <t>154kV 안성지역 전기공급시설 전력구공사(추곡배전인출) 지하시설물도 작성용역</t>
    <phoneticPr fontId="3" type="noConversion"/>
  </si>
  <si>
    <t>154kV 방여울변전소 토건공사 건설사업관리용역</t>
    <phoneticPr fontId="3" type="noConversion"/>
  </si>
  <si>
    <t>154kV 부흥-원미 지중T/L 건설공사 책임감리용역</t>
    <phoneticPr fontId="3" type="noConversion"/>
  </si>
  <si>
    <t>양주지역 전기공급시설 전력구공사(회천분기3차) 폐기물처리용역</t>
    <phoneticPr fontId="3" type="noConversion"/>
  </si>
  <si>
    <t>양주지역 전기공급시설 전력구공사(회천분기) 지하매설물작성용역</t>
    <phoneticPr fontId="3" type="noConversion"/>
  </si>
  <si>
    <t>양주지역 전기공급시설 전력구공사(회천분기2차) 폐기물처리용역</t>
    <phoneticPr fontId="3" type="noConversion"/>
  </si>
  <si>
    <t>동해안-신가평T/L OPGW 시설공사(1단계) 감리용역</t>
    <phoneticPr fontId="3" type="noConversion"/>
  </si>
  <si>
    <t>동해안변환소 인근 발전기축 비틀림 진동 측정 및 해석 용역</t>
    <phoneticPr fontId="3" type="noConversion"/>
  </si>
  <si>
    <t>500kV 동해안변환소 소방감리용역</t>
    <phoneticPr fontId="3" type="noConversion"/>
  </si>
  <si>
    <t>북안산 배전전력구 부대설비 설계용역</t>
    <phoneticPr fontId="3" type="noConversion"/>
  </si>
  <si>
    <t>인천지역 전기공급시설 전력구공사(인천CC-중산) 건설사업관리용역</t>
    <phoneticPr fontId="3" type="noConversion"/>
  </si>
  <si>
    <t>인천지역 전기공급시설 전력구공사(인천CC-중산) 착공후지하안전영향조사용역</t>
    <phoneticPr fontId="3" type="noConversion"/>
  </si>
  <si>
    <t>154kV 고림S/S 건설공사 감리용역</t>
  </si>
  <si>
    <t>154kV 북현덕S/S 건설공사 감리용역</t>
  </si>
  <si>
    <t>154kV 복정S/S 소방감리용역</t>
  </si>
  <si>
    <t>154kV 추곡S/S 건설공사 감리용역</t>
  </si>
  <si>
    <t>154kV 추곡S/S 소방감리용역</t>
  </si>
  <si>
    <t>345kV 동용인S/S 건설공사 감리용역</t>
  </si>
  <si>
    <t>평택지역전기공급시설전력구공사(북평택분기,동평택-북평택) 건설사업관리용역</t>
    <phoneticPr fontId="3" type="noConversion"/>
  </si>
  <si>
    <t>평택지역 전기공급시설 전력구공사(북현덕분기 2차) 건설사업관리용역</t>
    <phoneticPr fontId="3" type="noConversion"/>
  </si>
  <si>
    <t>북현덕분기 2차 전력구공사 폐기물처리용역</t>
    <phoneticPr fontId="3" type="noConversion"/>
  </si>
  <si>
    <t>북현덕분기 2차 전력구공사 사후지하안전영향조사용역</t>
    <phoneticPr fontId="3" type="noConversion"/>
  </si>
  <si>
    <t>154kV 복정변전소 토건공사 건설사업관리용역</t>
    <phoneticPr fontId="3" type="noConversion"/>
  </si>
  <si>
    <t>154kV 북장안변전소 토건공사 건설사업관리용역</t>
    <phoneticPr fontId="3" type="noConversion"/>
  </si>
  <si>
    <t>345kV 신목감S/S 건설공사 감리용역</t>
    <phoneticPr fontId="3" type="noConversion"/>
  </si>
  <si>
    <t>345kV 서화성분기T/L 전력영향평가용역</t>
    <phoneticPr fontId="3" type="noConversion"/>
  </si>
  <si>
    <t>345kV 신원주-동용인T/L 전력영향평가용역</t>
    <phoneticPr fontId="3" type="noConversion"/>
  </si>
  <si>
    <t>동서울S/S 옥내화관련 구내 전력구 감독권한대행 등 건설사업관리용역</t>
    <phoneticPr fontId="3" type="noConversion"/>
  </si>
  <si>
    <t>동서울S/S 옥내화관련 구내 전력구 폐기물처리용역</t>
    <phoneticPr fontId="3" type="noConversion"/>
  </si>
  <si>
    <t>154kV 안양-평촌(증) 지중T/L 건설공사 책임감리용역</t>
    <phoneticPr fontId="3" type="noConversion"/>
  </si>
  <si>
    <t>3공구 지반조사 용역</t>
    <phoneticPr fontId="3" type="noConversion"/>
  </si>
  <si>
    <t>7공구 지반조사 용역</t>
    <phoneticPr fontId="3" type="noConversion"/>
  </si>
  <si>
    <t>3공구 임목폐기물처리 용역</t>
    <phoneticPr fontId="3" type="noConversion"/>
  </si>
  <si>
    <t>7공구 임목폐기물처리 용역</t>
    <phoneticPr fontId="3" type="noConversion"/>
  </si>
  <si>
    <t>김포지역 전기공급시설 전력구공사(학운분기) 감독권한대행 등 건설사업관리용역</t>
    <phoneticPr fontId="3" type="noConversion"/>
  </si>
  <si>
    <t>345kV 신세종개폐소-신진천T/L 전력영향평가 용역</t>
    <phoneticPr fontId="3" type="noConversion"/>
  </si>
  <si>
    <t>154kV 신오포-오천T/L 전력영향평가 용역</t>
    <phoneticPr fontId="3" type="noConversion"/>
  </si>
  <si>
    <t>북평택분기,동평택-북평택 지하시설물도 작성용역</t>
    <phoneticPr fontId="3" type="noConversion"/>
  </si>
  <si>
    <t>154kV 동송도변전소 증축 토건공사 실시설계용역</t>
    <phoneticPr fontId="3" type="noConversion"/>
  </si>
  <si>
    <t>포스코CC-신현(증) 전력구공사 감독권한대행 등 건설사업관리용역</t>
    <phoneticPr fontId="3" type="noConversion"/>
  </si>
  <si>
    <t>포스코CC-신현(증) 전력구공사 폐기물처리용역</t>
    <phoneticPr fontId="3" type="noConversion"/>
  </si>
  <si>
    <t>포스코CC-신현(증) 지하매설물작성용역</t>
    <phoneticPr fontId="3" type="noConversion"/>
  </si>
  <si>
    <t>8,9구간 사후환경영향조사 용역</t>
    <phoneticPr fontId="3" type="noConversion"/>
  </si>
  <si>
    <t>10,11구간 사후환경영향조사 용역</t>
    <phoneticPr fontId="3" type="noConversion"/>
  </si>
  <si>
    <t>8공구 지반조사 용역</t>
    <phoneticPr fontId="3" type="noConversion"/>
  </si>
  <si>
    <t>9공구 지반조사 용역</t>
    <phoneticPr fontId="3" type="noConversion"/>
  </si>
  <si>
    <t>10공구 지반조사 용역</t>
    <phoneticPr fontId="3" type="noConversion"/>
  </si>
  <si>
    <t>11공구 지반조사 용역</t>
    <phoneticPr fontId="3" type="noConversion"/>
  </si>
  <si>
    <t>8공구 임목폐기물처리 용역</t>
    <phoneticPr fontId="3" type="noConversion"/>
  </si>
  <si>
    <t>9공구 임목폐기물처리 용역</t>
    <phoneticPr fontId="3" type="noConversion"/>
  </si>
  <si>
    <t>10공구 임목폐기물처리 용역</t>
    <phoneticPr fontId="3" type="noConversion"/>
  </si>
  <si>
    <t>11공구 임목폐기물처리 용역</t>
    <phoneticPr fontId="3" type="noConversion"/>
  </si>
  <si>
    <t>김포-강화지역 전기공급시설 전력구공사(월곶-강화) 감독권한대행 등 건설사업관리용역</t>
    <phoneticPr fontId="3" type="noConversion"/>
  </si>
  <si>
    <t>154kV 고림S/S 소방감리용역</t>
  </si>
  <si>
    <t>154kV 북현덕S/S 소방감리용역</t>
  </si>
  <si>
    <t>154kV 희곡분기 전력구 소방설비공사 감리용역</t>
    <phoneticPr fontId="3" type="noConversion"/>
  </si>
  <si>
    <t>154kV 중동탄분기 지중T/L 건설공사 통합감리용역</t>
    <phoneticPr fontId="3" type="noConversion"/>
  </si>
  <si>
    <t>154kV 성포-안산(증) 지중T/L 건설 책임감리용역</t>
    <phoneticPr fontId="3" type="noConversion"/>
  </si>
  <si>
    <t>북평택분기,동평택-북평택 폐기물 처리용역</t>
    <phoneticPr fontId="3" type="noConversion"/>
  </si>
  <si>
    <t>154kV 동송도-서송도 지중T/L 건설공사 책임감리용역</t>
    <phoneticPr fontId="3" type="noConversion"/>
  </si>
  <si>
    <t>신가평변전소 STATCOM 소방감리용역</t>
    <phoneticPr fontId="3" type="noConversion"/>
  </si>
  <si>
    <t>신의정부변전소 STATCOM 소방감리용역</t>
    <phoneticPr fontId="3" type="noConversion"/>
  </si>
  <si>
    <t>북안산 배전전력구 전기설비공사 감리용역</t>
    <phoneticPr fontId="3" type="noConversion"/>
  </si>
  <si>
    <t>북안산 배전전력구 소방설비공사 감리용역</t>
    <phoneticPr fontId="3" type="noConversion"/>
  </si>
  <si>
    <t>154kV 신파주-덕이 지중T/L 건설공사 책임감리용역</t>
    <phoneticPr fontId="3" type="noConversion"/>
  </si>
  <si>
    <t>용인-화성지역 전기공급시설 전력구공사(신기흥분기) 건설사업관리용역</t>
    <phoneticPr fontId="3" type="noConversion"/>
  </si>
  <si>
    <t>345kV 신송도변전소 토건공사 건설사업관리용역</t>
    <phoneticPr fontId="3" type="noConversion"/>
  </si>
  <si>
    <t>345kV 신기흥S/S 건설공사 감리용역</t>
  </si>
  <si>
    <t>154kV 북현덕변전소 토건공사 건설사업관리용역</t>
    <phoneticPr fontId="3" type="noConversion"/>
  </si>
  <si>
    <t>154kV 추곡변전소 토건공사 건설사업관리용역</t>
    <phoneticPr fontId="3" type="noConversion"/>
  </si>
  <si>
    <t>154kV 구리-상봉(증) 지중T/L 건설공사 책임감리용역</t>
    <phoneticPr fontId="3" type="noConversion"/>
  </si>
  <si>
    <t>김포-강화지역 전기공급시설 전력구공사(월곶-강화) 건설폐기물 처리용역</t>
    <phoneticPr fontId="3" type="noConversion"/>
  </si>
  <si>
    <t>김포-강화지역 전기공급시설 전력구공사(월곶-강화) 임목폐기물 처리용역</t>
    <phoneticPr fontId="3" type="noConversion"/>
  </si>
  <si>
    <t>김포-강화지역 전기공급시설 전력구공사(월곶-강화) 지하시설물도 작성용역</t>
    <phoneticPr fontId="3" type="noConversion"/>
  </si>
  <si>
    <t>김포-강화지역 전기공급시설 전력구공사(월곶-강화) 착공후지하안전영향조사용역</t>
    <phoneticPr fontId="3" type="noConversion"/>
  </si>
  <si>
    <t>인천지역 전기공급시설 전력구공사(인천CC-중산) 지하시설물도 작성용역</t>
    <phoneticPr fontId="3" type="noConversion"/>
  </si>
  <si>
    <t>용인-화성지역 전기공급시설 전력구공사(신기흥분기) 착공후 지하안전조사 용역</t>
    <phoneticPr fontId="3" type="noConversion"/>
  </si>
  <si>
    <t>345kV 신기흥S/S 건설공사 소방감리용역</t>
  </si>
  <si>
    <t>154kV 중동탄분기 전력구 소방설비공사 감리용역</t>
    <phoneticPr fontId="3" type="noConversion"/>
  </si>
  <si>
    <t>수원지역 전기공급시설 전력구공사(당수분기) 건설사업관리용역</t>
    <phoneticPr fontId="3" type="noConversion"/>
  </si>
  <si>
    <t>당수분기 전력구공사 폐기물처리용역</t>
    <phoneticPr fontId="3" type="noConversion"/>
  </si>
  <si>
    <t>당수분기 전력구공사 지하시설물도 작성용역</t>
    <phoneticPr fontId="3" type="noConversion"/>
  </si>
  <si>
    <t>당수분기 전력구공사 사후지하안전영향조사용역</t>
    <phoneticPr fontId="3" type="noConversion"/>
  </si>
  <si>
    <t>154kV 학운변전소 토건공사 실시설계용역</t>
    <phoneticPr fontId="3" type="noConversion"/>
  </si>
  <si>
    <t>345kV 신평택S/S 전력영향평가용역</t>
    <phoneticPr fontId="3" type="noConversion"/>
  </si>
  <si>
    <t>인천지역 전기공급시설 전력구공사(인천CC-중산) 임목폐기물 처리용역</t>
    <phoneticPr fontId="3" type="noConversion"/>
  </si>
  <si>
    <t>김포지역 전기공급시설 전력구공사(학운분기) 건설폐기물 처리용역</t>
    <phoneticPr fontId="3" type="noConversion"/>
  </si>
  <si>
    <t>김포지역 전기공급시설 전력구공사(학운분기) 착공후지하안전영향조사용역</t>
    <phoneticPr fontId="3" type="noConversion"/>
  </si>
  <si>
    <t>김포지역 전기공급시설 전력구공사(학운분기) 지하시설물도 작성용역</t>
    <phoneticPr fontId="3" type="noConversion"/>
  </si>
  <si>
    <t>용인-화성지역 전기공급시설 전력구공사(신기흥분기) 건설폐기물 처리 용역</t>
    <phoneticPr fontId="3" type="noConversion"/>
  </si>
  <si>
    <t>345kV 동서울#2 S/S 토건공사 건설사업관리용역</t>
    <phoneticPr fontId="3" type="noConversion"/>
  </si>
  <si>
    <t xml:space="preserve">345kV 신송도S/S 건설공사 책임감리용역 </t>
    <phoneticPr fontId="3" type="noConversion"/>
  </si>
  <si>
    <t>신시흥-신송도 전자계체험관 운영 용역</t>
    <phoneticPr fontId="3" type="noConversion"/>
  </si>
  <si>
    <t>154kV 화양-성수(증) 지중T/L 건설공사 책임감리용역</t>
    <phoneticPr fontId="3" type="noConversion"/>
  </si>
  <si>
    <t>인천지역 전기공급시설 전력구공사(인천CC-중산) 건설폐기물 처리용역</t>
    <phoneticPr fontId="3" type="noConversion"/>
  </si>
  <si>
    <t>154kV 고림변전소 토건공사 건설사업관리용역</t>
    <phoneticPr fontId="3" type="noConversion"/>
  </si>
  <si>
    <t>154kV 아암S/S 건설공사 감리용역</t>
    <phoneticPr fontId="3" type="noConversion"/>
  </si>
  <si>
    <t>500kV HVDC 신가평-수도권T/L 건설공사 책임감리 용역</t>
    <phoneticPr fontId="3" type="noConversion"/>
  </si>
  <si>
    <t>345kV 신가평-미금T/L 선종교체공사 책임감리용역</t>
    <phoneticPr fontId="3" type="noConversion"/>
  </si>
  <si>
    <t>345kV 신광명S/S 현대화 사업(지중선로) 책임감리용역</t>
    <phoneticPr fontId="3" type="noConversion"/>
  </si>
  <si>
    <t>345kV 군포대야미 북측 옥내C/T 토건공사 감독권한대행 건설사업관리용역</t>
    <phoneticPr fontId="3" type="noConversion"/>
  </si>
  <si>
    <t>345kV 신고양S/S 토건설계용역</t>
    <phoneticPr fontId="3" type="noConversion"/>
  </si>
  <si>
    <t>345kV 신하남S/S 토건설계용역</t>
    <phoneticPr fontId="3" type="noConversion"/>
  </si>
  <si>
    <t>154kV 회천분기 지중T/L 건설공사 책임감리용역</t>
    <phoneticPr fontId="3" type="noConversion"/>
  </si>
  <si>
    <t>광주전남본부</t>
    <phoneticPr fontId="3" type="noConversion"/>
  </si>
  <si>
    <t>여수지사</t>
    <phoneticPr fontId="3" type="noConversion"/>
  </si>
  <si>
    <t>교동 전통시장2길 지중화공사 감리</t>
    <phoneticPr fontId="3" type="noConversion"/>
  </si>
  <si>
    <t>계림S/S SA화 서산, 망월D/L 재배치공사 감리용역</t>
    <phoneticPr fontId="3" type="noConversion"/>
  </si>
  <si>
    <t>2024년 직할 가공 배전설비 광학 진단용역</t>
    <phoneticPr fontId="3" type="noConversion"/>
  </si>
  <si>
    <t>2024년 직할 가공 배전설비 열화상 진단용역</t>
    <phoneticPr fontId="3" type="noConversion"/>
  </si>
  <si>
    <t>무안지사</t>
    <phoneticPr fontId="3" type="noConversion"/>
  </si>
  <si>
    <t>무안국제공항 활주로연장 지장전주 이설공사 감리용역</t>
    <phoneticPr fontId="3" type="noConversion"/>
  </si>
  <si>
    <t>무안국제공항 활주로연장 지장전주 이설공사 도통시험</t>
    <phoneticPr fontId="3" type="noConversion"/>
  </si>
  <si>
    <t>광산지사</t>
    <phoneticPr fontId="3" type="noConversion"/>
  </si>
  <si>
    <t>2024년 배전설비 열화상 진단 용역</t>
    <phoneticPr fontId="3" type="noConversion"/>
  </si>
  <si>
    <t>해남지사</t>
    <phoneticPr fontId="3" type="noConversion"/>
  </si>
  <si>
    <t>2024년 해남지사 수급지점 개폐기 조작공사</t>
  </si>
  <si>
    <t>황산면 우항리 구형태양광 99kW 외 28호 PPA신규공사 감리</t>
  </si>
  <si>
    <t>장성지사</t>
    <phoneticPr fontId="3" type="noConversion"/>
  </si>
  <si>
    <t>진원면 학림리 박기철 농사용(을)저압 15kw 신설(상용) 감리</t>
    <phoneticPr fontId="3" type="noConversion"/>
  </si>
  <si>
    <t>진원면 광주광역시 도시공사 지장전주 이설공사 감리</t>
    <phoneticPr fontId="3" type="noConversion"/>
  </si>
  <si>
    <t xml:space="preserve"> 345kV 신광주S/S #2M.Tr 수송로 보강공사 실시설계용역</t>
    <phoneticPr fontId="3" type="noConversion"/>
  </si>
  <si>
    <t>운암동 모아엘가 지중화 공사 감리용역</t>
    <phoneticPr fontId="3" type="noConversion"/>
  </si>
  <si>
    <t>광양지사</t>
    <phoneticPr fontId="3" type="noConversion"/>
  </si>
  <si>
    <t>옥곡면 선유리 ㈜에스와이전기 태양광발전 449kw 신규 감리</t>
    <phoneticPr fontId="3" type="noConversion"/>
  </si>
  <si>
    <t xml:space="preserve">첨단 3지구 간선설치공사 설계용역 </t>
    <phoneticPr fontId="3" type="noConversion"/>
  </si>
  <si>
    <t>여수 화태-백야(1공구) 대비관로 설계용역</t>
    <phoneticPr fontId="3" type="noConversion"/>
  </si>
  <si>
    <t>여수 화태-백야(2공구) 대비관로 설계용역</t>
  </si>
  <si>
    <t>(그린뉴딜)진도초 통학로 지중화공사 감리용역</t>
    <phoneticPr fontId="3" type="noConversion"/>
  </si>
  <si>
    <t>(그린뉴딜)진도초 통학로 지중화공사 도통탐사 용역</t>
    <phoneticPr fontId="3" type="noConversion"/>
  </si>
  <si>
    <t>(그린뉴딜)진도초 통학로 지중화공사 폐기물처리 용역</t>
    <phoneticPr fontId="3" type="noConversion"/>
  </si>
  <si>
    <t>신안지사</t>
    <phoneticPr fontId="3" type="noConversion"/>
  </si>
  <si>
    <t>안좌면 신촌리 신안군청 도로확장 지전이설공사(고객일부) 감리</t>
    <phoneticPr fontId="3" type="noConversion"/>
  </si>
  <si>
    <t>순천전력지사</t>
    <phoneticPr fontId="3" type="noConversion"/>
  </si>
  <si>
    <t>2024년 순천전력지사 지중협력회사 공사 재해예방 기술지도 용역</t>
    <phoneticPr fontId="3" type="noConversion"/>
  </si>
  <si>
    <t>2024~25년 순천전력지사 관내변전소 소방설비 점검 및 보수용역</t>
    <phoneticPr fontId="3" type="noConversion"/>
  </si>
  <si>
    <t>영암지사</t>
    <phoneticPr fontId="3" type="noConversion"/>
  </si>
  <si>
    <t>금정면 청룡리 권희란 주택용 99kw 외1 신설(발전기) 감리용역</t>
    <phoneticPr fontId="3" type="noConversion"/>
  </si>
  <si>
    <t>시종면 금지리 조점희 주택용 722kW 신설(발전기) 감리용역</t>
    <phoneticPr fontId="3" type="noConversion"/>
  </si>
  <si>
    <t>서광주지사</t>
    <phoneticPr fontId="3" type="noConversion"/>
  </si>
  <si>
    <t>매월S/S 효천,유통D/L 연계력확보공사 감리</t>
    <phoneticPr fontId="3" type="noConversion"/>
  </si>
  <si>
    <t>2024년 서광주지사 가공 배전설비 광학 진단용역</t>
    <phoneticPr fontId="3" type="noConversion"/>
  </si>
  <si>
    <t>2024년 서광주지사 가공 배전설비 열화상 진단용역</t>
    <phoneticPr fontId="3" type="noConversion"/>
  </si>
  <si>
    <t>강진전력지사</t>
    <phoneticPr fontId="3" type="noConversion"/>
  </si>
  <si>
    <t xml:space="preserve">'24~'25년 강진전력지사 관내 무인변전소 (기계)경비용역 </t>
    <phoneticPr fontId="3" type="noConversion"/>
  </si>
  <si>
    <t>무안국제공항 활주로연장 지장전주 이설공사 VLF진단</t>
    <phoneticPr fontId="3" type="noConversion"/>
  </si>
  <si>
    <t>24~25년 광주전남본부 관내변전소 청소용역</t>
    <phoneticPr fontId="3" type="noConversion"/>
  </si>
  <si>
    <t>진도지사</t>
    <phoneticPr fontId="3" type="noConversion"/>
  </si>
  <si>
    <t>진도지사 배전설비 열화상 진단용역</t>
    <phoneticPr fontId="3" type="noConversion"/>
  </si>
  <si>
    <t>담양지사 등 5개소 건축물 내진성능평가 및 보강설계용역</t>
    <phoneticPr fontId="3" type="noConversion"/>
  </si>
  <si>
    <t>24년도 토목공사 재해예방기술지도용역</t>
    <phoneticPr fontId="3" type="noConversion"/>
  </si>
  <si>
    <t>여수 묘도 간선설치공사(단지내) 감리용역(PQ)</t>
    <phoneticPr fontId="3" type="noConversion"/>
  </si>
  <si>
    <t>순천 순천시청 주변 지중화공사 감리용역</t>
    <phoneticPr fontId="3" type="noConversion"/>
  </si>
  <si>
    <t>순천 순천시청 주변 지중화공사 위치탐사용역</t>
    <phoneticPr fontId="3" type="noConversion"/>
  </si>
  <si>
    <t>순천 순천시청 주변 지중화공사 VLF진단용역</t>
    <phoneticPr fontId="3" type="noConversion"/>
  </si>
  <si>
    <t>순천 순천시청 주변 지중화공사 폐기물처리 용역</t>
    <phoneticPr fontId="3" type="noConversion"/>
  </si>
  <si>
    <t>(그린뉴딜)순천 순천역 주변 도시재생 지중화공사 감리용역</t>
    <phoneticPr fontId="3" type="noConversion"/>
  </si>
  <si>
    <t>(그린뉴딜)순천 순천역 주변 도시재생 지중화공사 위치탐사용역</t>
    <phoneticPr fontId="3" type="noConversion"/>
  </si>
  <si>
    <t>(그린뉴딜)순천 순천역 주변 도시재생 지중화공사 VLF진단용역</t>
    <phoneticPr fontId="3" type="noConversion"/>
  </si>
  <si>
    <t>(그린뉴딜)순천 순천역 주변 도시재생 지중화공사 폐기물처리 용역</t>
    <phoneticPr fontId="3" type="noConversion"/>
  </si>
  <si>
    <t>강진지사</t>
    <phoneticPr fontId="3" type="noConversion"/>
  </si>
  <si>
    <t>2024년 강진지사 가공 배전설비 초음파 진단용역</t>
    <phoneticPr fontId="3" type="noConversion"/>
  </si>
  <si>
    <t>순천지사</t>
    <phoneticPr fontId="3" type="noConversion"/>
  </si>
  <si>
    <t xml:space="preserve">불량변압기 교체공사 관련 회선탐사용역 </t>
    <phoneticPr fontId="3" type="noConversion"/>
  </si>
  <si>
    <t>345kV 광양-광양CC T/L 피뢰기 설치공사 책임감리용역</t>
    <phoneticPr fontId="3" type="noConversion"/>
  </si>
  <si>
    <t>345kV 광양-광양CC T/L 피뢰기 설치공사 재해예방 기술지도 용역</t>
    <phoneticPr fontId="3" type="noConversion"/>
  </si>
  <si>
    <t>2024~25년 순천전력지사 무인변전소 경비용역</t>
    <phoneticPr fontId="3" type="noConversion"/>
  </si>
  <si>
    <t>’24∼’25년 배전공사용 불용자재 위탁처리 용역</t>
    <phoneticPr fontId="3" type="noConversion"/>
  </si>
  <si>
    <t>2024 직할 관내 지상기기 정기검사</t>
    <phoneticPr fontId="3" type="noConversion"/>
  </si>
  <si>
    <t xml:space="preserve">국가계약법시행령 제26조 1항 1호 </t>
    <phoneticPr fontId="3" type="noConversion"/>
  </si>
  <si>
    <t>영광지사</t>
    <phoneticPr fontId="3" type="noConversion"/>
  </si>
  <si>
    <t>2024년 영광지사 광학진단용역</t>
    <phoneticPr fontId="3" type="noConversion"/>
  </si>
  <si>
    <t>장흥지사</t>
    <phoneticPr fontId="3" type="noConversion"/>
  </si>
  <si>
    <t>2024년 장흥지사 배전설비 광학카메라 진단용역</t>
    <phoneticPr fontId="3" type="noConversion"/>
  </si>
  <si>
    <t>2024년 고압고객 수전설비 열화상 진단용역</t>
    <phoneticPr fontId="3" type="noConversion"/>
  </si>
  <si>
    <t>2024년 고압고객 인입주 및 배전설비 광학카메라 진단용역</t>
    <phoneticPr fontId="3" type="noConversion"/>
  </si>
  <si>
    <t>154kV 광양-순천T/L 지중화 및 철거공사 건설사업관리용역</t>
    <phoneticPr fontId="3" type="noConversion"/>
  </si>
  <si>
    <t>‘24년도 광주전남지역 송·배전전력구 정밀안전점검용역</t>
    <phoneticPr fontId="3" type="noConversion"/>
  </si>
  <si>
    <t>154kV 계림-승주T/L 지장송전선로 이설공사 실시설계용역</t>
    <phoneticPr fontId="3" type="noConversion"/>
  </si>
  <si>
    <t>운암동 운암주택3단지 재개발 신규 공사 감리용역</t>
    <phoneticPr fontId="3" type="noConversion"/>
  </si>
  <si>
    <t>중흥동 창신화학(주) 산업용(을)고압A 7,000kW 신규 비굴착 관로확장공사</t>
    <phoneticPr fontId="3" type="noConversion"/>
  </si>
  <si>
    <t>목포지사</t>
    <phoneticPr fontId="3" type="noConversion"/>
  </si>
  <si>
    <t>2024년 목포지사 열화상진단 용역</t>
    <phoneticPr fontId="3" type="noConversion"/>
  </si>
  <si>
    <t>2024년도 목포지사 지중설비 열화상 진단용역</t>
    <phoneticPr fontId="3" type="noConversion"/>
  </si>
  <si>
    <t>순천 하이파크단지 간선설치공사(단지 내) 감리용역(PQ)</t>
    <phoneticPr fontId="3" type="noConversion"/>
  </si>
  <si>
    <t>순천 하이파크단지 간선설치공사(단지 내) 위치탐사용역</t>
    <phoneticPr fontId="3" type="noConversion"/>
  </si>
  <si>
    <t>순천 하이파크단지 간선설치공사(단지 내) VLF 진단용역</t>
    <phoneticPr fontId="3" type="noConversion"/>
  </si>
  <si>
    <t>여수 소제지구 간선설치공사(단지내) 감리용역(PQ)</t>
    <phoneticPr fontId="3" type="noConversion"/>
  </si>
  <si>
    <t>여수 소제지구 간선설치공사(단지내) 위치탐사용역</t>
    <phoneticPr fontId="3" type="noConversion"/>
  </si>
  <si>
    <t>여수 소제지구 간선설치공사(단지내) VLF진단용역</t>
    <phoneticPr fontId="3" type="noConversion"/>
  </si>
  <si>
    <t>2024년 강진지사 불량 맨홀뚜껑 보수공사</t>
    <phoneticPr fontId="3" type="noConversion"/>
  </si>
  <si>
    <t>특수설비부</t>
    <phoneticPr fontId="3" type="noConversion"/>
  </si>
  <si>
    <t>2024년도 전남지역 사설항로표지 위탁관리용역</t>
    <phoneticPr fontId="3" type="noConversion"/>
  </si>
  <si>
    <t>고흥 다랑도 안전도 미달 배전철탑 보강공사 감리용역</t>
    <phoneticPr fontId="3" type="noConversion"/>
  </si>
  <si>
    <t>완도 횡간도 안전도 미달 배전철탑 보강공사 감리용역</t>
    <phoneticPr fontId="3" type="noConversion"/>
  </si>
  <si>
    <t>여수 낭도 불량전선교체 공사 감리용역</t>
    <phoneticPr fontId="3" type="noConversion"/>
  </si>
  <si>
    <t>2024년도 항공장애표시등 설치공사 감리용역</t>
    <phoneticPr fontId="3" type="noConversion"/>
  </si>
  <si>
    <t>담양지사</t>
    <phoneticPr fontId="3" type="noConversion"/>
  </si>
  <si>
    <t>2024년 담양지사 배전설비 광학카메라 진단 용역</t>
    <phoneticPr fontId="3" type="noConversion"/>
  </si>
  <si>
    <t>2024년 순천지사 열화상 진단용역</t>
    <phoneticPr fontId="3" type="noConversion"/>
  </si>
  <si>
    <t>2024년 순천지사 광학카메라 진단용역</t>
    <phoneticPr fontId="3" type="noConversion"/>
  </si>
  <si>
    <t>`24년 직할 지상기기 열화상 진단용역</t>
    <phoneticPr fontId="3" type="noConversion"/>
  </si>
  <si>
    <t>구례지사</t>
    <phoneticPr fontId="3" type="noConversion"/>
  </si>
  <si>
    <t>구례지사 공중 특고압전선 광학카메라 진단용역</t>
    <phoneticPr fontId="3" type="noConversion"/>
  </si>
  <si>
    <t>2024년 장흥지사 고압고객 수전설비 열화상 진단용역</t>
    <phoneticPr fontId="3" type="noConversion"/>
  </si>
  <si>
    <t>광양 목성지구 간선설치공사(단지 외) 감리용역</t>
    <phoneticPr fontId="3" type="noConversion"/>
  </si>
  <si>
    <t>여수 죽림1지구 간선설치공사(단지 외) 감리용역</t>
    <phoneticPr fontId="3" type="noConversion"/>
  </si>
  <si>
    <t>영암읍 중앙로 지중화공사 감리용역</t>
    <phoneticPr fontId="3" type="noConversion"/>
  </si>
  <si>
    <t>영암읍 중앙로 지중화공사 도통탐사 용역</t>
    <phoneticPr fontId="3" type="noConversion"/>
  </si>
  <si>
    <t>영암읍 중앙로 지중화공사 폐기물처리 용역</t>
    <phoneticPr fontId="3" type="noConversion"/>
  </si>
  <si>
    <t>함평 빛그린산단 2단계 간선설치공사 감리용역</t>
    <phoneticPr fontId="3" type="noConversion"/>
  </si>
  <si>
    <t>순천 풍덕지구 간선설치공사 설계용역</t>
    <phoneticPr fontId="3" type="noConversion"/>
  </si>
  <si>
    <t>서영광S/S 대용량#1, #2, 일반#1 회선신설공사 감리용역</t>
    <phoneticPr fontId="3" type="noConversion"/>
  </si>
  <si>
    <t>서영광S/S 대용량#3, #4 회선신설공사 감리용역</t>
    <phoneticPr fontId="3" type="noConversion"/>
  </si>
  <si>
    <t>서영광S/S 일반#2, #3 회선신설공사 감리용역</t>
    <phoneticPr fontId="3" type="noConversion"/>
  </si>
  <si>
    <t>청용지31~59호 취약선로 보강공사 감리용역</t>
    <phoneticPr fontId="3" type="noConversion"/>
  </si>
  <si>
    <t>서호지150~308호 취약선로 보강공사 감리용역</t>
    <phoneticPr fontId="3" type="noConversion"/>
  </si>
  <si>
    <t>태백지92~227호 취약선로 보강공사 감리용역</t>
    <phoneticPr fontId="3" type="noConversion"/>
  </si>
  <si>
    <t>마한~신학D/L 수지상선로 계통연계력 보강공사 감리용역</t>
    <phoneticPr fontId="3" type="noConversion"/>
  </si>
  <si>
    <t>월출간56L10~L2호간 수목접촉해소공사 감리용역</t>
    <phoneticPr fontId="3" type="noConversion"/>
  </si>
  <si>
    <t>2024년 서광주지사 고압아파트 수전설비 열화상 진단용역</t>
    <phoneticPr fontId="3" type="noConversion"/>
  </si>
  <si>
    <t xml:space="preserve">24년 광주전남본부 지상변압기 절연유 가스분석 용역 </t>
  </si>
  <si>
    <t>곡성지사</t>
    <phoneticPr fontId="3" type="noConversion"/>
  </si>
  <si>
    <t>2024년도 공중 특고압전선 광학카메라 진단용역</t>
    <phoneticPr fontId="3" type="noConversion"/>
  </si>
  <si>
    <t>진도지사 배전설비 초음파 진단용역</t>
    <phoneticPr fontId="3" type="noConversion"/>
  </si>
  <si>
    <t>154kV 금정-강진T/L 안전이격확보공사 설계측량용역</t>
    <phoneticPr fontId="3" type="noConversion"/>
  </si>
  <si>
    <t>나주지사</t>
    <phoneticPr fontId="3" type="noConversion"/>
  </si>
  <si>
    <t>24년 나주지사 고압고객 수전설비 열화상진단</t>
    <phoneticPr fontId="3" type="noConversion"/>
  </si>
  <si>
    <t>24년 나주지사 배전설비 열화상진단</t>
    <phoneticPr fontId="3" type="noConversion"/>
  </si>
  <si>
    <t>함평읍 중앙길 지중화공사 감리용역</t>
  </si>
  <si>
    <t>함평읍 중앙길 지중화공사 도통탐사 용역</t>
  </si>
  <si>
    <t>함평읍 중앙길 지중화공사 폐기물처리 용역</t>
  </si>
  <si>
    <t>(정부지원) 광양중앙초교 통학로 지중화공사 감리용역</t>
  </si>
  <si>
    <t>(정부지원) 광양중앙초교 통학로 지중화공사 도통탐사 용역</t>
  </si>
  <si>
    <t>(정부지원) 광양중앙초교 통학로 지중화공사 폐기물처리 용역</t>
  </si>
  <si>
    <t>함평 축산 투자선도지구 간선설치공사 감리용역</t>
    <phoneticPr fontId="3" type="noConversion"/>
  </si>
  <si>
    <t>보성읍 보성리 지중화공사 감리용역(PQ)</t>
    <phoneticPr fontId="3" type="noConversion"/>
  </si>
  <si>
    <t>보성읍 보성리 지중화공사 도통탐사 용역</t>
    <phoneticPr fontId="3" type="noConversion"/>
  </si>
  <si>
    <t>보성읍 보성리 지중화공사 VLF진단용역</t>
    <phoneticPr fontId="3" type="noConversion"/>
  </si>
  <si>
    <t>보성읍 보성리 지중화공사 폐기물처리용역</t>
    <phoneticPr fontId="3" type="noConversion"/>
  </si>
  <si>
    <t>24년도 해저케이블 물리탐사 용역</t>
    <phoneticPr fontId="3" type="noConversion"/>
  </si>
  <si>
    <t>345kV 광양-여수TPT/L 인클로징 공법 검토용역</t>
    <phoneticPr fontId="3" type="noConversion"/>
  </si>
  <si>
    <t>2024년 공중 특고압전선 광학카메라 진단용역</t>
    <phoneticPr fontId="3" type="noConversion"/>
  </si>
  <si>
    <t>24~25년 기설선하지 지적도면 작성 및 철탑 측량용역</t>
    <phoneticPr fontId="3" type="noConversion"/>
  </si>
  <si>
    <t>호남권 변전기술 종합센터 증축공사 건설사업관리용역</t>
    <phoneticPr fontId="3" type="noConversion"/>
  </si>
  <si>
    <t>154kV 여천S/S GIS 연결전력구공사 건설사업관리용역</t>
    <phoneticPr fontId="3" type="noConversion"/>
  </si>
  <si>
    <t>광주 에너지밸리 일반산단 간선설치공사(단지 외) 감리용역</t>
    <phoneticPr fontId="3" type="noConversion"/>
  </si>
  <si>
    <t>함평지사</t>
    <phoneticPr fontId="3" type="noConversion"/>
  </si>
  <si>
    <t>2024년도 함평지사 가공설비 광학카메라 진단용역</t>
    <phoneticPr fontId="3" type="noConversion"/>
  </si>
  <si>
    <t>구례지사 배전설비 열화상 진단용역</t>
    <phoneticPr fontId="3" type="noConversion"/>
  </si>
  <si>
    <t>154kV비아-하남T/L 철거공사 책임감리용역</t>
  </si>
  <si>
    <t>진도지사 공중 특고압전선 광학카메라 진단용역</t>
    <phoneticPr fontId="3" type="noConversion"/>
  </si>
  <si>
    <t>2024년 광산지사 VLF 진단용역</t>
    <phoneticPr fontId="3" type="noConversion"/>
  </si>
  <si>
    <t>포두S/S 대용량#1, #2 회선신설공사 감리용역</t>
    <phoneticPr fontId="3" type="noConversion"/>
  </si>
  <si>
    <t>포두S/S 대용량#3 회선신설공사 감리용역</t>
    <phoneticPr fontId="3" type="noConversion"/>
  </si>
  <si>
    <t>포두S/S 대용량#4, 일반#1 회선신설공사 감리용역</t>
    <phoneticPr fontId="3" type="noConversion"/>
  </si>
  <si>
    <t>광주전력지사</t>
    <phoneticPr fontId="3" type="noConversion"/>
  </si>
  <si>
    <t>345kV 신남원-광양 경과지 측량용역</t>
    <phoneticPr fontId="3" type="noConversion"/>
  </si>
  <si>
    <t>66kV 신안T/L 가공송전선로 철거공사 책임감리용역</t>
    <phoneticPr fontId="3" type="noConversion"/>
  </si>
  <si>
    <t xml:space="preserve"> 345kV 신광주S/S #2M.Tr 수송로 정밀안전점검용역</t>
    <phoneticPr fontId="3" type="noConversion"/>
  </si>
  <si>
    <t>무안국제공항 활주로연장 지장전주 이설공사 위치탐사용역</t>
    <phoneticPr fontId="3" type="noConversion"/>
  </si>
  <si>
    <t>순천 풍덕지구 간선설치공사 감리용역</t>
    <phoneticPr fontId="3" type="noConversion"/>
  </si>
  <si>
    <t>2025년도 청구서 운송용역</t>
    <phoneticPr fontId="3" type="noConversion"/>
  </si>
  <si>
    <t>25년 나주지사 투개방 용역</t>
    <phoneticPr fontId="3" type="noConversion"/>
  </si>
  <si>
    <t>옥곡면 선유리 (주)에스와이전기 태양광발전 449kw 신규</t>
    <phoneticPr fontId="3" type="noConversion"/>
  </si>
  <si>
    <t>교동 전통시장2길 지중화공사 본공사</t>
    <phoneticPr fontId="3" type="noConversion"/>
  </si>
  <si>
    <t>여수화력S/Y 제어동 소방설비 보강공사</t>
    <phoneticPr fontId="3" type="noConversion"/>
  </si>
  <si>
    <t>진원면 광주광역시 도시공사 지장전주 이설공사</t>
  </si>
  <si>
    <t>목포전력지사</t>
    <phoneticPr fontId="3" type="noConversion"/>
  </si>
  <si>
    <t>2024년 목포전력지사 345kV GIS 정밀점검공사</t>
    <phoneticPr fontId="3" type="noConversion"/>
  </si>
  <si>
    <t>무안국제공항 활주로연장 지장전주 이설공사</t>
    <phoneticPr fontId="3" type="noConversion"/>
  </si>
  <si>
    <t>무안국제공항 활주로연장 지장전주 이설공사(관로)</t>
    <phoneticPr fontId="3" type="noConversion"/>
  </si>
  <si>
    <t>2024년 직할 배전선로 근접가로수 전지공사(1공구)</t>
    <phoneticPr fontId="3" type="noConversion"/>
  </si>
  <si>
    <t>2024년 직할 배전선로 근접가로수 전지공사(2공구)</t>
    <phoneticPr fontId="3" type="noConversion"/>
  </si>
  <si>
    <t>장성역 일대 지중화 광케이블 이설공사</t>
  </si>
  <si>
    <t>운암동 모아엘가 주변 지중화 공사</t>
    <phoneticPr fontId="3" type="noConversion"/>
  </si>
  <si>
    <t>(그린뉴딜)진도초 통학로 지중화공사</t>
    <phoneticPr fontId="3" type="noConversion"/>
  </si>
  <si>
    <t>PCBs 2ppm 이상 지상변압기 무정전 교체공사</t>
    <phoneticPr fontId="3" type="noConversion"/>
  </si>
  <si>
    <t>2024년 광산지사 배전선로 근접 수목전지공사</t>
    <phoneticPr fontId="3" type="noConversion"/>
  </si>
  <si>
    <t>광주전남 24년 상반기 DAS 개폐기 신설 관련 광케이블 시설공사</t>
  </si>
  <si>
    <t>강진전력지사 별관 리모델링공사</t>
    <phoneticPr fontId="3" type="noConversion"/>
  </si>
  <si>
    <t>남창S/S 154kV #1,2,3M.Tr 이설공사</t>
    <phoneticPr fontId="3" type="noConversion"/>
  </si>
  <si>
    <t>남창S/S 23kV 전력케이블 포설 및 KP 접속공사</t>
    <phoneticPr fontId="3" type="noConversion"/>
  </si>
  <si>
    <t>대한제 EBG 가스채취밸브 설치공사</t>
    <phoneticPr fontId="3" type="noConversion"/>
  </si>
  <si>
    <t>24년 AMI 통신망 보강공사 (PLC)</t>
    <phoneticPr fontId="3" type="noConversion"/>
  </si>
  <si>
    <t>24년 AMI 통신망 보강공사(LTE)</t>
    <phoneticPr fontId="3" type="noConversion"/>
  </si>
  <si>
    <t>2024년 서광주지사 배전선로 근접가로수 전지공사(남구)</t>
    <phoneticPr fontId="3" type="noConversion"/>
  </si>
  <si>
    <t>2024년 서광주지사 배전선로 근접가로수 전지공사(서구)</t>
    <phoneticPr fontId="3" type="noConversion"/>
  </si>
  <si>
    <t>매월S/S 효천,유통D/L 연계력확보공사</t>
  </si>
  <si>
    <t>2024년 광주전남본부 맨홀 및 핸드홀 청소점검공사(오수처리)</t>
    <phoneticPr fontId="3" type="noConversion"/>
  </si>
  <si>
    <t>2024년 광주전남본부 맨홀 및 핸드홀 청소점검공사(인력식)</t>
    <phoneticPr fontId="3" type="noConversion"/>
  </si>
  <si>
    <t>2024년 광주전남관내 맨홀 및 접속함 뚜껑 정비공사</t>
    <phoneticPr fontId="3" type="noConversion"/>
  </si>
  <si>
    <t>금정면 청룡리 권희란 주택용 99kW 외1 신설(발전기)</t>
    <phoneticPr fontId="3" type="noConversion"/>
  </si>
  <si>
    <t>함평 강운지144일대 광케이블 이설공사</t>
  </si>
  <si>
    <t>천사대교 1교 광케이블 이설공사</t>
  </si>
  <si>
    <t>대치간90H4-95H1호 취약선로 경과지 변경공사</t>
    <phoneticPr fontId="3" type="noConversion"/>
  </si>
  <si>
    <t xml:space="preserve">여수 묘도 간선설치공사(단지내) </t>
    <phoneticPr fontId="3" type="noConversion"/>
  </si>
  <si>
    <t>영광 묘량 농공단지 간선설치공사(단지내)</t>
    <phoneticPr fontId="3" type="noConversion"/>
  </si>
  <si>
    <t>순천 순천시청 주변 지중화공사</t>
    <phoneticPr fontId="3" type="noConversion"/>
  </si>
  <si>
    <t>순천 순천시청 주변 지중화공사 도통시험공사</t>
    <phoneticPr fontId="3" type="noConversion"/>
  </si>
  <si>
    <t>(그린뉴딜)순천 순천역 주변 도시재생 지중화공사</t>
    <phoneticPr fontId="3" type="noConversion"/>
  </si>
  <si>
    <t>(그린뉴딜)순천 순천역 주변 도시재생 도통시험공사</t>
    <phoneticPr fontId="3" type="noConversion"/>
  </si>
  <si>
    <t>여수 호명간41 등 2개소 지장관련 광케이블 이설공사</t>
  </si>
  <si>
    <t>여수 여문간26 전주이설 관련 광케이블 이설공사</t>
  </si>
  <si>
    <t>2024년 지상변압기 활선엘보 분리연결공사(2권역)</t>
    <phoneticPr fontId="3" type="noConversion"/>
  </si>
  <si>
    <t>석곡면 염곡리 지우건설㈜ 임시(을) 20kw 신설</t>
    <phoneticPr fontId="3" type="noConversion"/>
  </si>
  <si>
    <t>154kV 계림-충장 등 2개T/L 구형 맨홀 뚜껑 교체공사</t>
    <phoneticPr fontId="3" type="noConversion"/>
  </si>
  <si>
    <t>2024년 관내변전소 화재수신반 교체공사</t>
    <phoneticPr fontId="3" type="noConversion"/>
  </si>
  <si>
    <t>여수지사 사옥 내진보강공사</t>
    <phoneticPr fontId="3" type="noConversion"/>
  </si>
  <si>
    <t>154kV 광양-순천T/L 지중화 및 철거공사</t>
    <phoneticPr fontId="3" type="noConversion"/>
  </si>
  <si>
    <t>안하D/L 연계력확보를 위한 선로보강 건설공사</t>
    <phoneticPr fontId="3" type="noConversion"/>
  </si>
  <si>
    <t>곡성 석곡IC~겸면(2공구) 도로개설 지장전주</t>
    <phoneticPr fontId="3" type="noConversion"/>
  </si>
  <si>
    <t>2024년도 항공장애표시등 설치공사</t>
    <phoneticPr fontId="3" type="noConversion"/>
  </si>
  <si>
    <t>남창변전소 광케이블 이설공사</t>
  </si>
  <si>
    <t>목포 압해읍 도로확포장 광케이블 이설공사</t>
  </si>
  <si>
    <t>여수 낭도 불량전선교체 공사</t>
    <phoneticPr fontId="3" type="noConversion"/>
  </si>
  <si>
    <t>고흥 다랑도 안전도 미달 배전철탑 보강공사</t>
    <phoneticPr fontId="3" type="noConversion"/>
  </si>
  <si>
    <t>24년 광주전남본부 배전공가 순시위탁(A지역)</t>
    <phoneticPr fontId="3" type="noConversion"/>
  </si>
  <si>
    <t>24년 광주전남본부 배전공가 순시위탁(B지역)</t>
    <phoneticPr fontId="3" type="noConversion"/>
  </si>
  <si>
    <t>24년 광주전남본부 배전공가 순시위탁(C지역)</t>
    <phoneticPr fontId="3" type="noConversion"/>
  </si>
  <si>
    <t>24년 광주전남본부 배전공가 순시위탁(D지역)</t>
    <phoneticPr fontId="3" type="noConversion"/>
  </si>
  <si>
    <t>24년 광주전남본부 배전공가 순시위탁(E지역)</t>
    <phoneticPr fontId="3" type="noConversion"/>
  </si>
  <si>
    <t>운암동 운암주택3단지 재개발 신규 공사</t>
    <phoneticPr fontId="3" type="noConversion"/>
  </si>
  <si>
    <t>순천 하이파크단지 간선설치공사(단지 내)</t>
    <phoneticPr fontId="3" type="noConversion"/>
  </si>
  <si>
    <t>여수 소제지구 간선설치공사(단지내)</t>
    <phoneticPr fontId="3" type="noConversion"/>
  </si>
  <si>
    <t>신강진-광양 계통보호전송장치 교체공사</t>
    <phoneticPr fontId="3" type="noConversion"/>
  </si>
  <si>
    <t>2024년 목포지사 지상변압기 활선엘보분리 공사</t>
    <phoneticPr fontId="3" type="noConversion"/>
  </si>
  <si>
    <t>2024년 목포지사 지중 저압설비 종합점검 공사</t>
    <phoneticPr fontId="3" type="noConversion"/>
  </si>
  <si>
    <t>여수 연도지 일대 지장이설 관련 광케이블 이설공사</t>
  </si>
  <si>
    <t>완도 횡간도 안전도 미달 배전철탑 보강공사</t>
    <phoneticPr fontId="3" type="noConversion"/>
  </si>
  <si>
    <t>24년도 광주전남지역 지중 배전 전력구 보수공사</t>
    <phoneticPr fontId="3" type="noConversion"/>
  </si>
  <si>
    <t>24년도 광주전남지역 조경관리공사</t>
    <phoneticPr fontId="3" type="noConversion"/>
  </si>
  <si>
    <t>영광 백수D/L 대신지 취약선로 보강공사</t>
    <phoneticPr fontId="3" type="noConversion"/>
  </si>
  <si>
    <t>광주전남 TRS 철거에 따른 광방식 전환 광케이블 시설공사</t>
  </si>
  <si>
    <t>곡성 석곡IC~겸면(1공구) 도로개설 지장전주</t>
    <phoneticPr fontId="3" type="noConversion"/>
  </si>
  <si>
    <t>2024년 기준미달 접지보강공사</t>
    <phoneticPr fontId="3" type="noConversion"/>
  </si>
  <si>
    <t>24년 순천지사 3권역 활선엘보 분리연결 공사</t>
    <phoneticPr fontId="3" type="noConversion"/>
  </si>
  <si>
    <t>임회면 봉상리 익산청 국18호선 확장 지장전주 이설</t>
  </si>
  <si>
    <t>서영광S/S 대용량#3, #4 회선신설공사</t>
    <phoneticPr fontId="3" type="noConversion"/>
  </si>
  <si>
    <t>광양 목성지구 간선설치공사(단지 외)</t>
    <phoneticPr fontId="3" type="noConversion"/>
  </si>
  <si>
    <t>여수 죽림1지구 간선설치공사(단지 외)</t>
    <phoneticPr fontId="3" type="noConversion"/>
  </si>
  <si>
    <t>여수 죽림1지구 간선설치공사(단지 외) 도통시험</t>
    <phoneticPr fontId="3" type="noConversion"/>
  </si>
  <si>
    <t>영암읍 중앙로 지중화공사</t>
    <phoneticPr fontId="3" type="noConversion"/>
  </si>
  <si>
    <t>서영광S/S 일반#2, #3 회선신설공사</t>
    <phoneticPr fontId="3" type="noConversion"/>
  </si>
  <si>
    <t>관내변전소 이산화탄소 소화약제 감지, 경보설비 설치공사</t>
    <phoneticPr fontId="3" type="noConversion"/>
  </si>
  <si>
    <t>24년 고압 AMI 통신망 신,증설</t>
  </si>
  <si>
    <t>함평 빛그린산단 2단계 간선설치공사</t>
    <phoneticPr fontId="3" type="noConversion"/>
  </si>
  <si>
    <t>함평읍 중앙길 지중화공사</t>
    <phoneticPr fontId="3" type="noConversion"/>
  </si>
  <si>
    <t>효성제 170kV GIS 전동스프링 메커니즘 부품교체 공사</t>
    <phoneticPr fontId="3" type="noConversion"/>
  </si>
  <si>
    <t>24년 강진전력지사 170kV GIS 정밀점검 공사</t>
    <phoneticPr fontId="3" type="noConversion"/>
  </si>
  <si>
    <t>노후 계통보호설비 교체공사</t>
    <phoneticPr fontId="3" type="noConversion"/>
  </si>
  <si>
    <t>2024년 직할 170kV GIS 정밀점검 및 보통점검공사</t>
    <phoneticPr fontId="3" type="noConversion"/>
  </si>
  <si>
    <t>서영광S/S 대용량#1, #2, 일반#1 회선신설공사</t>
    <phoneticPr fontId="3" type="noConversion"/>
  </si>
  <si>
    <t>2024년 배전설비 접지보강공사</t>
    <phoneticPr fontId="3" type="noConversion"/>
  </si>
  <si>
    <t>영암-나주T/L 등 12개소 OPGW 접속함체 정비공사</t>
    <phoneticPr fontId="3" type="noConversion"/>
  </si>
  <si>
    <t>강진-금정T/L OPGW 교체공사</t>
    <phoneticPr fontId="3" type="noConversion"/>
  </si>
  <si>
    <t>여천S/S 제어동 증축공사</t>
    <phoneticPr fontId="3" type="noConversion"/>
  </si>
  <si>
    <t>광주전력지사 관내변전소 LS제 23kV GIS 매커니즘 보강 공사</t>
    <phoneticPr fontId="3" type="noConversion"/>
  </si>
  <si>
    <t>2024년 직할 주변압기 정밀점검 및 보통점검공사</t>
    <phoneticPr fontId="3" type="noConversion"/>
  </si>
  <si>
    <t>홍농변전소 등 2개소 외벽 마감재 교체공사</t>
    <phoneticPr fontId="3" type="noConversion"/>
  </si>
  <si>
    <t>청용지31~59호 취약선로 보강공사</t>
    <phoneticPr fontId="3" type="noConversion"/>
  </si>
  <si>
    <t>서호지150~308호 취약선로 보강공사</t>
    <phoneticPr fontId="3" type="noConversion"/>
  </si>
  <si>
    <t>태백지92~227호 취약선로 보강공사</t>
    <phoneticPr fontId="3" type="noConversion"/>
  </si>
  <si>
    <t>월출간56L10~L2호간 수목접촉해소공사</t>
    <phoneticPr fontId="3" type="noConversion"/>
  </si>
  <si>
    <t>대불S/S 노후 무인보안설비 교체공사</t>
    <phoneticPr fontId="3" type="noConversion"/>
  </si>
  <si>
    <t>2024년 서광주지사 중공접지강봉 접지보강공사</t>
    <phoneticPr fontId="3" type="noConversion"/>
  </si>
  <si>
    <t>담양S/S 노후 무인보안설비 교체공사</t>
    <phoneticPr fontId="3" type="noConversion"/>
  </si>
  <si>
    <t>일곡-비아2 등 2개 전력구 운영시스템 설치공사</t>
    <phoneticPr fontId="3" type="noConversion"/>
  </si>
  <si>
    <t>화원-안좌T/L OPGW 용량증대 공사</t>
    <phoneticPr fontId="3" type="noConversion"/>
  </si>
  <si>
    <t xml:space="preserve">여수 묘도 간선설치공사(단지외) </t>
    <phoneticPr fontId="3" type="noConversion"/>
  </si>
  <si>
    <t>마한~신학D/L 수지상선로 계통연계력 보강공사</t>
    <phoneticPr fontId="3" type="noConversion"/>
  </si>
  <si>
    <t>구례S/S 노후 무인보안설비 교체공사</t>
    <phoneticPr fontId="3" type="noConversion"/>
  </si>
  <si>
    <t>목포S/S 노후 무인보안설비 교체공사</t>
    <phoneticPr fontId="3" type="noConversion"/>
  </si>
  <si>
    <t>함평 축산 투자선도지구 간설설치공사</t>
    <phoneticPr fontId="3" type="noConversion"/>
  </si>
  <si>
    <t>보성읍 보성리 지중화공사</t>
    <phoneticPr fontId="3" type="noConversion"/>
  </si>
  <si>
    <t>2024년도 전남지역 사설항로표지 인양점검공사</t>
    <phoneticPr fontId="3" type="noConversion"/>
  </si>
  <si>
    <t>345kV 신광주S/S #2M.Tr 수송로 보강공사</t>
    <phoneticPr fontId="3" type="noConversion"/>
  </si>
  <si>
    <t>무안 오룡지구 택지개발 관련 광케이블 시설공사</t>
  </si>
  <si>
    <t>2024년 광산지사 중공접지강봉 접지보강공사</t>
    <phoneticPr fontId="3" type="noConversion"/>
  </si>
  <si>
    <t>66kV 운남T/L 등 2개 지중T/L 철거공사</t>
    <phoneticPr fontId="3" type="noConversion"/>
  </si>
  <si>
    <t>154kV 계림-승주T/L 지장송전선로 이설공사</t>
    <phoneticPr fontId="3" type="noConversion"/>
  </si>
  <si>
    <t>남광주변전소 등 2개소 내화 도장 전면 보수공사</t>
    <phoneticPr fontId="3" type="noConversion"/>
  </si>
  <si>
    <t>직할 관내 변전소 유지보수공사</t>
    <phoneticPr fontId="3" type="noConversion"/>
  </si>
  <si>
    <t>광주전력지사 관내 변전소 유지보수공사</t>
    <phoneticPr fontId="3" type="noConversion"/>
  </si>
  <si>
    <t>154kV 여천S/S GIS 연결전력구 공사</t>
    <phoneticPr fontId="3" type="noConversion"/>
  </si>
  <si>
    <t>광주 에너지밸리 일반산단 간선설치공사(단지 외)</t>
    <phoneticPr fontId="3" type="noConversion"/>
  </si>
  <si>
    <t>효성제 25.8kV GIS 메커니즘 분해점검 공사</t>
    <phoneticPr fontId="3" type="noConversion"/>
  </si>
  <si>
    <t>순천전력지사 관내 변전소 유지보수공사</t>
    <phoneticPr fontId="3" type="noConversion"/>
  </si>
  <si>
    <t>남광주-금천T/L OPGW 지장이설공사</t>
    <phoneticPr fontId="3" type="noConversion"/>
  </si>
  <si>
    <t>'24년 광주전남본부 중공접지강봉 접지보강공사</t>
    <phoneticPr fontId="3" type="noConversion"/>
  </si>
  <si>
    <t>목포전력지사 관내 변전소 유지보수공사</t>
    <phoneticPr fontId="3" type="noConversion"/>
  </si>
  <si>
    <t>광주전남관내 변전소 유지보수공사</t>
    <phoneticPr fontId="3" type="noConversion"/>
  </si>
  <si>
    <t>호남권 변전기술 종합센터 증축공사</t>
    <phoneticPr fontId="3" type="noConversion"/>
  </si>
  <si>
    <t>강진전력지사 관내 변전소 유지보수공사</t>
    <phoneticPr fontId="3" type="noConversion"/>
  </si>
  <si>
    <t>대불S/S 무인보안시스템 교체공사</t>
    <phoneticPr fontId="3" type="noConversion"/>
  </si>
  <si>
    <t>신광주, 신화순S/S 울타리 침투감지시스템 교체공사</t>
    <phoneticPr fontId="3" type="noConversion"/>
  </si>
  <si>
    <t>(정부지원) 광양중앙초교 통학로 지중화공사</t>
    <phoneticPr fontId="3" type="noConversion"/>
  </si>
  <si>
    <t>순천-승주T/L OPGW 지장 및 지중화 연장공사</t>
    <phoneticPr fontId="3" type="noConversion"/>
  </si>
  <si>
    <t>154kV비아-하남T/L 철거공사</t>
  </si>
  <si>
    <t>광주전남 24년 하반기 DAS 개폐기 신설 관련 광케이블 시설공사</t>
  </si>
  <si>
    <t>순천S/S SCADA RTU 교체공사</t>
    <phoneticPr fontId="3" type="noConversion"/>
  </si>
  <si>
    <t>안좌S/S SCADA RTU 교체공사</t>
    <phoneticPr fontId="3" type="noConversion"/>
  </si>
  <si>
    <t>포두S/S 대용량#1, #2 회선신설공사</t>
    <phoneticPr fontId="3" type="noConversion"/>
  </si>
  <si>
    <t>포두S/S 대용량#3 회선신설공사</t>
    <phoneticPr fontId="3" type="noConversion"/>
  </si>
  <si>
    <t>포두S/S 대용량#4, 일반#1 회선신설공사</t>
    <phoneticPr fontId="3" type="noConversion"/>
  </si>
  <si>
    <t>목포S/S 무인보안시스템 교체 공사</t>
    <phoneticPr fontId="3" type="noConversion"/>
  </si>
  <si>
    <t>24년 345kV 송전선로 헬기 주수애자세정공사</t>
    <phoneticPr fontId="3" type="noConversion"/>
  </si>
  <si>
    <t>계림-승주T/L OPGW 지장이설공사</t>
  </si>
  <si>
    <t>남광주 C/T 이설관련 OPGW 이설 및 지중화 연장공사</t>
    <phoneticPr fontId="3" type="noConversion"/>
  </si>
  <si>
    <t>66kV 신안T/L 가공송전선로 철거공사</t>
    <phoneticPr fontId="3" type="noConversion"/>
  </si>
  <si>
    <t>진도변환소 #2C.Tr 정밀점검</t>
    <phoneticPr fontId="3" type="noConversion"/>
  </si>
  <si>
    <t>신광주S/S 23kV Sh.R 교체공사</t>
    <phoneticPr fontId="3" type="noConversion"/>
  </si>
  <si>
    <t>2024년 강진지사 중공접지강봉 접지보강공사</t>
    <phoneticPr fontId="3" type="noConversion"/>
  </si>
  <si>
    <t>광양-순천T/L OPGW 용량증대 공사</t>
    <phoneticPr fontId="3" type="noConversion"/>
  </si>
  <si>
    <t>순천 풍덕지구 간선설치공사(단지내)</t>
    <phoneticPr fontId="3" type="noConversion"/>
  </si>
  <si>
    <t>’25년도 광주전남본부 직할 수급지점 개폐기 조작공사</t>
    <phoneticPr fontId="3" type="noConversion"/>
  </si>
  <si>
    <t>2025년 서광주지사 수급지점 개폐기 조작공사</t>
    <phoneticPr fontId="3" type="noConversion"/>
  </si>
  <si>
    <t>남부건설본부</t>
    <phoneticPr fontId="3" type="noConversion"/>
  </si>
  <si>
    <t>건축부(TF)</t>
    <phoneticPr fontId="3" type="noConversion"/>
  </si>
  <si>
    <t>345kV 신강서S/S 토건공사</t>
    <phoneticPr fontId="3" type="noConversion"/>
  </si>
  <si>
    <t>함안지역 전기공급시설 전력구공사(군북-가야)</t>
    <phoneticPr fontId="3" type="noConversion"/>
  </si>
  <si>
    <t>동해안C/S(#1) AC배후계통연결 전력구공사</t>
    <phoneticPr fontId="3" type="noConversion"/>
  </si>
  <si>
    <t>대구경북건설지사</t>
    <phoneticPr fontId="3" type="noConversion"/>
  </si>
  <si>
    <t>154kV 공당S/S 토건공사(소방설비)</t>
    <phoneticPr fontId="3" type="noConversion"/>
  </si>
  <si>
    <t>154kV 공당S/S 건설공사(일반도급)</t>
    <phoneticPr fontId="3" type="noConversion"/>
  </si>
  <si>
    <t>154kV 남대구-효목 지중T/L 건설사업</t>
    <phoneticPr fontId="3" type="noConversion"/>
  </si>
  <si>
    <t>대구광역시</t>
    <phoneticPr fontId="3" type="noConversion"/>
  </si>
  <si>
    <t>154kV 정촌S/S 건설공사(개폐장치 설치)</t>
    <phoneticPr fontId="3" type="noConversion"/>
  </si>
  <si>
    <t xml:space="preserve">대동 배전인출 전력구 전기설비공사 </t>
    <phoneticPr fontId="3" type="noConversion"/>
  </si>
  <si>
    <t xml:space="preserve">대동 배전인출 전력구 소방설비공사 </t>
    <phoneticPr fontId="3" type="noConversion"/>
  </si>
  <si>
    <t>부북분기 전력구 소방설비공사</t>
    <phoneticPr fontId="3" type="noConversion"/>
  </si>
  <si>
    <t>서마산분기 전력구 소방시설공사</t>
    <phoneticPr fontId="3" type="noConversion"/>
  </si>
  <si>
    <t>336MW 부북ESS 전력통신설비 시설공사</t>
    <phoneticPr fontId="3" type="noConversion"/>
  </si>
  <si>
    <t>신울산FACTS 구내통신설비 시설공사</t>
    <phoneticPr fontId="3" type="noConversion"/>
  </si>
  <si>
    <t>154kV 에코S/S 건설공사(일반도급)</t>
    <phoneticPr fontId="3" type="noConversion"/>
  </si>
  <si>
    <t>154kV 거류개폐소 건설공사(화재확산방지재)</t>
    <phoneticPr fontId="3" type="noConversion"/>
  </si>
  <si>
    <t>154kV 부북 ESS 조경공사</t>
    <phoneticPr fontId="3" type="noConversion"/>
  </si>
  <si>
    <t>345kV 신고리 S/Y 제어동 토건공사</t>
    <phoneticPr fontId="3" type="noConversion"/>
  </si>
  <si>
    <t>765kV 북경남S/S 제어동 토건공사</t>
    <phoneticPr fontId="3" type="noConversion"/>
  </si>
  <si>
    <t>154kV 명곡분기T/L 건설공사</t>
    <phoneticPr fontId="3" type="noConversion"/>
  </si>
  <si>
    <t>154kV 부북S/S ESS 건설공사(화재확산방지재 설치)</t>
    <phoneticPr fontId="3" type="noConversion"/>
  </si>
  <si>
    <t>345kV 신울산S/S STATCOM 설치공사(개폐장치 설치)</t>
    <phoneticPr fontId="3" type="noConversion"/>
  </si>
  <si>
    <t>154kV 에코S/S 건설공사(소방)</t>
    <phoneticPr fontId="3" type="noConversion"/>
  </si>
  <si>
    <t>대동분기 전력구 전기설비공사</t>
    <phoneticPr fontId="3" type="noConversion"/>
  </si>
  <si>
    <t>대동분기 전력구 소방설비공사</t>
    <phoneticPr fontId="3" type="noConversion"/>
  </si>
  <si>
    <t>석계 배전인출 전력구 소방시설공사</t>
    <phoneticPr fontId="3" type="noConversion"/>
  </si>
  <si>
    <t>154kV 대동분기 OPGW 시설공사</t>
    <phoneticPr fontId="3" type="noConversion"/>
  </si>
  <si>
    <t>154kV 대동변전소 조경공사</t>
    <phoneticPr fontId="3" type="noConversion"/>
  </si>
  <si>
    <t>345kV 신양산S/S STATCOM 건설공사(개폐장치 설치)</t>
    <phoneticPr fontId="3" type="noConversion"/>
  </si>
  <si>
    <t>345kV 신양산S/S STATCOM 건설공사(전력케이블 설치)</t>
    <phoneticPr fontId="3" type="noConversion"/>
  </si>
  <si>
    <t>500kV 동해안변환소 AC배후계통 임시선로 설치공사</t>
    <phoneticPr fontId="3" type="noConversion"/>
  </si>
  <si>
    <t>154kV 대동S/S 건설공사(전력케이블 설치)</t>
  </si>
  <si>
    <t>345kV 신장수분기T/L 건설공사</t>
    <phoneticPr fontId="3" type="noConversion"/>
  </si>
  <si>
    <t>154kV 북다산S/S 토건공사</t>
    <phoneticPr fontId="3" type="noConversion"/>
  </si>
  <si>
    <t>345kV 신울산S/S STATCOM 설치공사(25.8kV 전력케이블 설치)</t>
    <phoneticPr fontId="3" type="noConversion"/>
  </si>
  <si>
    <t>154kV 정촌분기 지중T/L 건설사업</t>
    <phoneticPr fontId="3" type="noConversion"/>
  </si>
  <si>
    <t>154kV 세산분기 지중T/L 건설사업</t>
    <phoneticPr fontId="3" type="noConversion"/>
  </si>
  <si>
    <t>154kV 북다산S/S 토건공사(소방설비)</t>
    <phoneticPr fontId="3" type="noConversion"/>
  </si>
  <si>
    <t>154kV 명곡S/S 토건공사(소방설비)</t>
    <phoneticPr fontId="3" type="noConversion"/>
  </si>
  <si>
    <t>154kV 대동S/S 건설공사(화재확산방지재 설치)</t>
  </si>
  <si>
    <t>765kV 북경남S/S #2M.Tr 증설공사(일반도급)</t>
    <phoneticPr fontId="3" type="noConversion"/>
  </si>
  <si>
    <t>345kV 신양산S/S STACOM 지중연결 건설사업</t>
  </si>
  <si>
    <t>345kV 신울산S/S STACOM 지중연결 건설사업</t>
    <phoneticPr fontId="3" type="noConversion"/>
  </si>
  <si>
    <t>통영-아주 전력구 전기설비공사</t>
    <phoneticPr fontId="3" type="noConversion"/>
  </si>
  <si>
    <t>통영-아주 전력구 소방설비공사</t>
    <phoneticPr fontId="3" type="noConversion"/>
  </si>
  <si>
    <t>154kV 북다산S/S 건설공사(일반도급)</t>
    <phoneticPr fontId="3" type="noConversion"/>
  </si>
  <si>
    <t>154kV 명곡S/S 건설공사(일반도급)</t>
    <phoneticPr fontId="3" type="noConversion"/>
  </si>
  <si>
    <t>동해안변환소 AC배후계통 토건공사(소방설비)</t>
    <phoneticPr fontId="3" type="noConversion"/>
  </si>
  <si>
    <t>345kV 신장수S/S 토건공사(소방설비)</t>
    <phoneticPr fontId="3" type="noConversion"/>
  </si>
  <si>
    <t>345kV 새울스위치야드 건설공사</t>
    <phoneticPr fontId="3" type="noConversion"/>
  </si>
  <si>
    <t>154kV 정촌S/S 건설공사(전력케이블 설치)</t>
    <phoneticPr fontId="3" type="noConversion"/>
  </si>
  <si>
    <t>765kV 북경남S/S #2M.Tr 증설공사(개폐장치)</t>
    <phoneticPr fontId="3" type="noConversion"/>
  </si>
  <si>
    <t>765kV 북경남S/S #2M.Tr 증설공사(M.Tr)</t>
    <phoneticPr fontId="3" type="noConversion"/>
  </si>
  <si>
    <t>765kV 북경남S/S 현장제어동 전기설비공사</t>
    <phoneticPr fontId="3" type="noConversion"/>
  </si>
  <si>
    <t>765kV 북경남S/S 현장제어동 소방설비공사</t>
    <phoneticPr fontId="3" type="noConversion"/>
  </si>
  <si>
    <t>동해안변환소 AC배후계통 건설공사(일반도급)</t>
    <phoneticPr fontId="3" type="noConversion"/>
  </si>
  <si>
    <t>345kV 신장수S/S 건설공사(일반도급)</t>
    <phoneticPr fontId="3" type="noConversion"/>
  </si>
  <si>
    <t>154kV 공당S/S 건설공사(개폐장치 설치)</t>
    <phoneticPr fontId="3" type="noConversion"/>
  </si>
  <si>
    <t>154kV 정촌S/S 건설공사(화재확산방지재 설치)</t>
    <phoneticPr fontId="3" type="noConversion"/>
  </si>
  <si>
    <t>154kV 에코S/S 건설공사(개폐장치설치)</t>
    <phoneticPr fontId="3" type="noConversion"/>
  </si>
  <si>
    <t>세산분기 전력구 전기설비공사</t>
    <phoneticPr fontId="3" type="noConversion"/>
  </si>
  <si>
    <t>세산분기 전력구 소방설비공사</t>
    <phoneticPr fontId="3" type="noConversion"/>
  </si>
  <si>
    <t>154kV 정촌분기 OPGW 시설공사</t>
    <phoneticPr fontId="3" type="noConversion"/>
  </si>
  <si>
    <t>345kV 신양산S/S STATCOM 건설공사(화재확산방지재 설치)</t>
    <phoneticPr fontId="3" type="noConversion"/>
  </si>
  <si>
    <t>154kV 북다산분기T/L 건설공사</t>
    <phoneticPr fontId="3" type="noConversion"/>
  </si>
  <si>
    <t>345kV 신장수S/S 토건공사</t>
    <phoneticPr fontId="3" type="noConversion"/>
  </si>
  <si>
    <t>345kV 신강서S/S 건설공사(일반도급)</t>
    <phoneticPr fontId="3" type="noConversion"/>
  </si>
  <si>
    <t>345kV 신강서S/S 건설공사(내선전기)</t>
    <phoneticPr fontId="3" type="noConversion"/>
  </si>
  <si>
    <t>154kV 북창녕S/S 건설공사(소방)</t>
    <phoneticPr fontId="3" type="noConversion"/>
  </si>
  <si>
    <t>154kV 정촌S/S 전력통신설비 시설공사</t>
    <phoneticPr fontId="3" type="noConversion"/>
  </si>
  <si>
    <t>154kV 대동S/S 전력통신설비 시설공사</t>
    <phoneticPr fontId="3" type="noConversion"/>
  </si>
  <si>
    <t>부산 강서지역 전기공급시설 전력구공사(델타분기)</t>
  </si>
  <si>
    <t>154kV 북다산S/S 건설공사(개폐장치 설치)</t>
    <phoneticPr fontId="3" type="noConversion"/>
  </si>
  <si>
    <t>154kV 명곡S/S 건설공사(개폐장치 설치)</t>
    <phoneticPr fontId="3" type="noConversion"/>
  </si>
  <si>
    <t>500kV 동해안변환소 AC배후계통 건설공사</t>
    <phoneticPr fontId="3" type="noConversion"/>
  </si>
  <si>
    <t>154kV 공당분기T/L 건설공사</t>
    <phoneticPr fontId="3" type="noConversion"/>
  </si>
  <si>
    <t>154kV 북창녕S/S 건설공사(일반도급)</t>
    <phoneticPr fontId="3" type="noConversion"/>
  </si>
  <si>
    <t>154kV 석계분기 OPGW 시설공사</t>
    <phoneticPr fontId="3" type="noConversion"/>
  </si>
  <si>
    <t>345kV 신울산S/S STATCOM 설치공사(화재확산방지재 설치)</t>
    <phoneticPr fontId="3" type="noConversion"/>
  </si>
  <si>
    <t>154kV 북창녕S/S 건설공사(개폐장치설치)</t>
    <phoneticPr fontId="3" type="noConversion"/>
  </si>
  <si>
    <t>345kV 동해안#1 변환소AC 배후계통 지중T/L 건설사업</t>
    <phoneticPr fontId="3" type="noConversion"/>
  </si>
  <si>
    <t>신울산FACTS 전력통신설비 시설공사</t>
    <phoneticPr fontId="3" type="noConversion"/>
  </si>
  <si>
    <t>154kV 금남분기 OPGW 시설공사</t>
    <phoneticPr fontId="3" type="noConversion"/>
  </si>
  <si>
    <t>동해안C/S(#2) AC배후계통연결 전력구공사</t>
  </si>
  <si>
    <t>154kV 공당S/S 건설공사(M.TR 설치)</t>
    <phoneticPr fontId="3" type="noConversion"/>
  </si>
  <si>
    <t>154kV 세산S/S 건설공사(M.Tr 설치)</t>
    <phoneticPr fontId="3" type="noConversion"/>
  </si>
  <si>
    <t>154kV 통영-아주 지중T/L 건설사업</t>
    <phoneticPr fontId="3" type="noConversion"/>
  </si>
  <si>
    <t>154kV 북창녕S/S 구내통신설비 시설공사</t>
    <phoneticPr fontId="3" type="noConversion"/>
  </si>
  <si>
    <t>154kV 에코S/S 구내통신설비 시설공사</t>
    <phoneticPr fontId="3" type="noConversion"/>
  </si>
  <si>
    <t>대구 달서지역 전기공급시설 전력구공사(논공-상인) 지하안전평가용역</t>
    <phoneticPr fontId="3" type="noConversion"/>
  </si>
  <si>
    <t>345kV 신장수-무주영동PPS/Y T/L 전력영향평가 및 경과지설계 용역</t>
    <phoneticPr fontId="3" type="noConversion"/>
  </si>
  <si>
    <t>154kV 이현-진주T/L 건설공사 경과지설계 용역</t>
    <phoneticPr fontId="3" type="noConversion"/>
  </si>
  <si>
    <t>154kV 대동분기 지중T/L 건설사업 책임감리용역</t>
    <phoneticPr fontId="3" type="noConversion"/>
  </si>
  <si>
    <t>대동 배전인출전력구 전기설비공사 감리용역</t>
    <phoneticPr fontId="3" type="noConversion"/>
  </si>
  <si>
    <t>대동 배전인출전력구 소방설비공사 감리용역</t>
    <phoneticPr fontId="3" type="noConversion"/>
  </si>
  <si>
    <t>산하 배전인출 전력구 전기설비공사 감리용역</t>
    <phoneticPr fontId="3" type="noConversion"/>
  </si>
  <si>
    <t>산하 배전인출 전력구 소방설비공사 감리용역</t>
    <phoneticPr fontId="3" type="noConversion"/>
  </si>
  <si>
    <t>세산분기 전력구 소방설비공사 감리용역</t>
    <phoneticPr fontId="3" type="noConversion"/>
  </si>
  <si>
    <t>부북분기 전력구 소방설비공사 감리용역</t>
    <phoneticPr fontId="3" type="noConversion"/>
  </si>
  <si>
    <t>서마산분기 전력구 소방시설공사 감리용역</t>
    <phoneticPr fontId="3" type="noConversion"/>
  </si>
  <si>
    <t>부산 강서지역 전기공급시설 전력구공사(신강서-세산) 사업관리용역</t>
    <phoneticPr fontId="3" type="noConversion"/>
  </si>
  <si>
    <t>부산 강서지역 전기공급시설 전력구공사(신강서-세산) 건설폐기물용역</t>
    <phoneticPr fontId="3" type="noConversion"/>
  </si>
  <si>
    <t>신고리 S/Y 연결전력구공사 사업관리용역</t>
    <phoneticPr fontId="3" type="noConversion"/>
  </si>
  <si>
    <t>신고리 S/Y 연결전력구공사 건설폐기물용역</t>
    <phoneticPr fontId="3" type="noConversion"/>
  </si>
  <si>
    <t>칠산분기 전력구공사 사업관리용역</t>
    <phoneticPr fontId="3" type="noConversion"/>
  </si>
  <si>
    <t>칠산분기 전력구공사 건설폐기물용역</t>
    <phoneticPr fontId="3" type="noConversion"/>
  </si>
  <si>
    <t>154kV 공당S/S 건설사업 책임감리용역</t>
    <phoneticPr fontId="3" type="noConversion"/>
  </si>
  <si>
    <t>154kV 풍기(영주#2)분기T/L 건설공사 책임감리용역</t>
  </si>
  <si>
    <t>345kV 명곡S/S 토건공사 감독권한대행 등 건설사업관리 용역</t>
    <phoneticPr fontId="3" type="noConversion"/>
  </si>
  <si>
    <t>345kV 공당S/S 토건공사 감독권한대행 등 건설사업관리 용역</t>
    <phoneticPr fontId="3" type="noConversion"/>
  </si>
  <si>
    <t>창원-강서지역 전기공급시설 전력구공사(신항분기) 지하안전평가용역</t>
    <phoneticPr fontId="3" type="noConversion"/>
  </si>
  <si>
    <t>154kV 에코S/S 건설공사 책임감리용역(PQ)</t>
    <phoneticPr fontId="3" type="noConversion"/>
  </si>
  <si>
    <t>765kV 북경남S/S #2M.Tr 증설공사 책임감리용역</t>
    <phoneticPr fontId="3" type="noConversion"/>
  </si>
  <si>
    <t>765kV 북경남S/S 현장제어동 소방설비공사 책임감리용역</t>
    <phoneticPr fontId="3" type="noConversion"/>
  </si>
  <si>
    <t>송변전설계부</t>
    <phoneticPr fontId="3" type="noConversion"/>
  </si>
  <si>
    <t>24년 변전 실시설계 도면 작성 용역(상반기)</t>
    <phoneticPr fontId="3" type="noConversion"/>
  </si>
  <si>
    <t>24년 변전 실시설계 도면 작성 용역(하반기)</t>
    <phoneticPr fontId="3" type="noConversion"/>
  </si>
  <si>
    <t>345kV 울주-신경주S/Y T/L 전력영향평가 및 경과지 설계용역</t>
    <phoneticPr fontId="3" type="noConversion"/>
  </si>
  <si>
    <t>154kV 문경분기T/L 건설사업 책임감리용역</t>
    <phoneticPr fontId="3" type="noConversion"/>
  </si>
  <si>
    <t>345kV 동해안C/S(#1) 배후계통연결 전력구공사 건설사업관리용역</t>
  </si>
  <si>
    <t>345kV 신고리S/Y 제어동 토건공사 감독권한대행 등 건설사업관리용역</t>
    <phoneticPr fontId="3" type="noConversion"/>
  </si>
  <si>
    <t>신한울#1 STATCOM 전력구공사 설계용역</t>
    <phoneticPr fontId="3" type="noConversion"/>
  </si>
  <si>
    <t>신한울#2 STATCOM 전력구공사 설계용역</t>
    <phoneticPr fontId="3" type="noConversion"/>
  </si>
  <si>
    <t>154kV 에코S/S 건설공사 소방설비공사 감리용역(PQ)</t>
    <phoneticPr fontId="3" type="noConversion"/>
  </si>
  <si>
    <t>154kV 영덕#2S/S 건설공사 전력영향평가용역</t>
    <phoneticPr fontId="3" type="noConversion"/>
  </si>
  <si>
    <t>154kV 안동#2S/S 건설공사 전력영향평가용역</t>
    <phoneticPr fontId="3" type="noConversion"/>
  </si>
  <si>
    <t>154kV 안동-풍산T/L 전력영향평가 및 경과지 설계 용역</t>
    <phoneticPr fontId="3" type="noConversion"/>
  </si>
  <si>
    <t>154kV 안동-풍산T/L 소규모 환경영향평가용역</t>
    <phoneticPr fontId="3" type="noConversion"/>
  </si>
  <si>
    <t>154kV 안동-풍산T/L 소규모 재해영향평가용역</t>
    <phoneticPr fontId="3" type="noConversion"/>
  </si>
  <si>
    <t>154kV 안동-풍산T/L 자재운반방법선정용역</t>
    <phoneticPr fontId="3" type="noConversion"/>
  </si>
  <si>
    <t>345kV 신강서S/S 토건공사 감독권한대행 등 건설사업관리용역</t>
    <phoneticPr fontId="3" type="noConversion"/>
  </si>
  <si>
    <t>대동분기 전력구 소방시설공사 감리용역</t>
  </si>
  <si>
    <t>정촌 배전인출 전력구 전기설비공사 감리용역</t>
    <phoneticPr fontId="3" type="noConversion"/>
  </si>
  <si>
    <t>정촌 배전인출 전력구 소방설비공사 감리용역</t>
    <phoneticPr fontId="3" type="noConversion"/>
  </si>
  <si>
    <t>석계 배전인출전력구 소방시설공사 감리용역</t>
    <phoneticPr fontId="3" type="noConversion"/>
  </si>
  <si>
    <t>제주지역 전기공급시설 전력구공사(과학분기) 지하안전평가용역</t>
    <phoneticPr fontId="3" type="noConversion"/>
  </si>
  <si>
    <t>부산 해운대지역 전기공급시설 전력구공사(수영-정보, 정보-대연) 지하안전평가용역</t>
    <phoneticPr fontId="3" type="noConversion"/>
  </si>
  <si>
    <t>154kV 정촌분기 지중T/L 건설사업 책임감리용역</t>
    <phoneticPr fontId="3" type="noConversion"/>
  </si>
  <si>
    <t>154kV 세산분기 지중T/L 건설사업 책임감리용역</t>
    <phoneticPr fontId="3" type="noConversion"/>
  </si>
  <si>
    <t>대저-어방 2차 전력구공사 사업관리용역</t>
    <phoneticPr fontId="3" type="noConversion"/>
  </si>
  <si>
    <t>대저-어방 2차 전력구공사 건설폐기물용역</t>
    <phoneticPr fontId="3" type="noConversion"/>
  </si>
  <si>
    <t>500kV 동해안변환소 AC배후계통 임시선로 설치공사 책임감리용역</t>
    <phoneticPr fontId="3" type="noConversion"/>
  </si>
  <si>
    <t>154kV 북다산S/S 토건공사 감독권한대행 등 건설사업관리 용역</t>
    <phoneticPr fontId="3" type="noConversion"/>
  </si>
  <si>
    <t>345kV 신장수분기T/L 건설공사 책임감리 용역</t>
    <phoneticPr fontId="3" type="noConversion"/>
  </si>
  <si>
    <t>154kV 통영-아주T/L 건설공사 책임감리 용역</t>
    <phoneticPr fontId="3" type="noConversion"/>
  </si>
  <si>
    <t>154kV 합천#2분기T/L 건설공사 전력영향평가 및 경과지설계 용역</t>
    <phoneticPr fontId="3" type="noConversion"/>
  </si>
  <si>
    <t>통영-아주 전력구 전기설비공사 감리용역</t>
    <phoneticPr fontId="3" type="noConversion"/>
  </si>
  <si>
    <t>통영-아주 전력구 소방설비공사 감리용역</t>
    <phoneticPr fontId="3" type="noConversion"/>
  </si>
  <si>
    <t>델타분기 전력구공사 사업관리용역</t>
    <phoneticPr fontId="3" type="noConversion"/>
  </si>
  <si>
    <t>델타분기 전력구공사 건설폐기물용역</t>
    <phoneticPr fontId="3" type="noConversion"/>
  </si>
  <si>
    <t>함안지역 전기공급시설 전력구공사(군북-가야) 사업관리용역</t>
  </si>
  <si>
    <t>함안지역 전기공급시설 전력구공사(군북-가야) 건설폐기물 용역</t>
    <phoneticPr fontId="16" type="noConversion"/>
  </si>
  <si>
    <t>(2024년) 송변전 시설용지 감정평가용역 -1</t>
    <phoneticPr fontId="3" type="noConversion"/>
  </si>
  <si>
    <t>(2024년) 송변전 시설용지 감정평가용역 -2</t>
    <phoneticPr fontId="3" type="noConversion"/>
  </si>
  <si>
    <t>(2024년) 송변전 시설용지 감정평가용역 -3</t>
    <phoneticPr fontId="3" type="noConversion"/>
  </si>
  <si>
    <t>(2024년) 송변전 시설용지 감정평가용역 -4</t>
    <phoneticPr fontId="3" type="noConversion"/>
  </si>
  <si>
    <t>울주-신경주S/Y 전기공급시설 전력구공사 설계용역</t>
    <phoneticPr fontId="3" type="noConversion"/>
  </si>
  <si>
    <t>345kV 새울스위치야드 건설공사 책임감리용역</t>
    <phoneticPr fontId="3" type="noConversion"/>
  </si>
  <si>
    <t>154kV 진안#2T/L 전력영향평가 및 경과지 설계용역</t>
    <phoneticPr fontId="3" type="noConversion"/>
  </si>
  <si>
    <t>이현-진주 전력구공사 사업관리용역</t>
    <phoneticPr fontId="3" type="noConversion"/>
  </si>
  <si>
    <t>이현-진주 전력구공사 건설폐기물용역</t>
    <phoneticPr fontId="3" type="noConversion"/>
  </si>
  <si>
    <t>154kV 북다산S/S 건설공사 책임감리용역</t>
    <phoneticPr fontId="3" type="noConversion"/>
  </si>
  <si>
    <t>154kV 명곡S/S 건설공사 책임감리용역</t>
    <phoneticPr fontId="3" type="noConversion"/>
  </si>
  <si>
    <t>154kV 진안#2S/S 건설사업 전력영향평가 용역</t>
  </si>
  <si>
    <t>154kV 합천#2S/S 건설공사 전력영향평가 용역</t>
    <phoneticPr fontId="3" type="noConversion"/>
  </si>
  <si>
    <t>154kV 순천#2S/S 건설사업 전력영향평가 용역</t>
    <phoneticPr fontId="3" type="noConversion"/>
  </si>
  <si>
    <t>154kV 거창#2S/S 건설사업 전력영향평가 용역</t>
    <phoneticPr fontId="3" type="noConversion"/>
  </si>
  <si>
    <t>154kV 거창#2T/L 전력영향평가 및 경과지 설계용역</t>
    <phoneticPr fontId="3" type="noConversion"/>
  </si>
  <si>
    <t>154kV 순천#2T/L 전력영향평가 및 경과지 설계용역</t>
    <phoneticPr fontId="3" type="noConversion"/>
  </si>
  <si>
    <t>동해안변환소 AC배후계통 건설공사 책임감리용역</t>
    <phoneticPr fontId="3" type="noConversion"/>
  </si>
  <si>
    <t>345kV 신장수S/S 건설공사 책임감리용역</t>
    <phoneticPr fontId="3" type="noConversion"/>
  </si>
  <si>
    <t>345kV 신강서S/S 건설공사 책임감리용역(PQ)</t>
    <phoneticPr fontId="3" type="noConversion"/>
  </si>
  <si>
    <t>154kV 북창녕S/S 건설공사 책임감리용역(PQ)</t>
    <phoneticPr fontId="3" type="noConversion"/>
  </si>
  <si>
    <t>154kV 북창녕S/S 건설공사 소방설비공사 책임감리용역</t>
    <phoneticPr fontId="3" type="noConversion"/>
  </si>
  <si>
    <t>154kV 내곡분기T/L 건설공사 경과지설계 용역</t>
  </si>
  <si>
    <t>345kV 무주영동-신세종T/L 전력영향평가 및 경과지 설계용역</t>
    <phoneticPr fontId="3" type="noConversion"/>
  </si>
  <si>
    <t>345kV 신장수S/S 토건공사 감독권한대행 등 건설사업관리 용역</t>
    <phoneticPr fontId="3" type="noConversion"/>
  </si>
  <si>
    <t>345kV 무주영동-신세종T/L 소규모 환경영향평가용역</t>
    <phoneticPr fontId="3" type="noConversion"/>
  </si>
  <si>
    <t>345kV 무주영동-신세종T/L 소규모 재해영향평가용역</t>
    <phoneticPr fontId="3" type="noConversion"/>
  </si>
  <si>
    <t>345kV 무주영동-신세종T/L 자재운반방법선정용역</t>
    <phoneticPr fontId="3" type="noConversion"/>
  </si>
  <si>
    <t>345kV 동해안#1 변환소AC 배후계통 지중T/L 건설사업 책임감리용역</t>
    <phoneticPr fontId="3" type="noConversion"/>
  </si>
  <si>
    <t>순천#2분기 전력구공사 설계용역</t>
    <phoneticPr fontId="3" type="noConversion"/>
  </si>
  <si>
    <t>신장수-무주영동PPS/Y 전력구공사 설계용역</t>
    <phoneticPr fontId="3" type="noConversion"/>
  </si>
  <si>
    <t>광양-신장수 전력구공사 설계용역</t>
    <phoneticPr fontId="3" type="noConversion"/>
  </si>
  <si>
    <t>신임실개폐소분기 전력구공사 설계용역</t>
    <phoneticPr fontId="3" type="noConversion"/>
  </si>
  <si>
    <t>345kV 함안천연가스발전소S/Y 접속설비공사 책임감리용역</t>
  </si>
  <si>
    <t>154kV 통영-아주 지중T/L 건설사업 책임감리용역</t>
    <phoneticPr fontId="3" type="noConversion"/>
  </si>
  <si>
    <t>154kV 선산-다인T/L 전력영향평가 및 경과지 설계 용역</t>
    <phoneticPr fontId="3" type="noConversion"/>
  </si>
  <si>
    <t>154kV 안동#2분기T/L 전력영향평가 및 경과지 설계 용역</t>
    <phoneticPr fontId="3" type="noConversion"/>
  </si>
  <si>
    <t>154kV 영덕#2분기T/L 전력영향평가 및 경과지 설계 용역</t>
    <phoneticPr fontId="3" type="noConversion"/>
  </si>
  <si>
    <t>154kV 선산-다인T/L 소규모 환경영향평가용역</t>
    <phoneticPr fontId="3" type="noConversion"/>
  </si>
  <si>
    <t>154kV 선산-다인T/L 소규모 재해영향평가용역</t>
    <phoneticPr fontId="3" type="noConversion"/>
  </si>
  <si>
    <t>154kV 선산-다인T/L 자재운반방법선정용역</t>
    <phoneticPr fontId="3" type="noConversion"/>
  </si>
  <si>
    <t>154kV 안동#2분기T/L 소규모 환경영향평가용역</t>
    <phoneticPr fontId="3" type="noConversion"/>
  </si>
  <si>
    <t>154kV 안동#2분기T/L 소규모 재해영향평가용역</t>
    <phoneticPr fontId="3" type="noConversion"/>
  </si>
  <si>
    <t>154kV 안동#2분기T/L 자재운반방법선정용역</t>
    <phoneticPr fontId="3" type="noConversion"/>
  </si>
  <si>
    <t>154kV 영덕#2분기T/L 소규모 환경영향평가용역</t>
    <phoneticPr fontId="3" type="noConversion"/>
  </si>
  <si>
    <t>154kV 영덕#2분기T/L 소규모 재해영향평가용역</t>
    <phoneticPr fontId="3" type="noConversion"/>
  </si>
  <si>
    <t>154kV 영덕#2분기T/L 자재운반방법선정용역</t>
    <phoneticPr fontId="3" type="noConversion"/>
  </si>
  <si>
    <t>강동지역 전기공급시설 전력구공사(강일S/S 배전인출) 지하안전평가용역</t>
  </si>
  <si>
    <t>2024년 지상기기 열화상 진단 용역</t>
  </si>
  <si>
    <t>2024년 지상개폐기 PD 진단 용역</t>
  </si>
  <si>
    <t>2024년 강동송파지사 배전설비 위치탐사용역</t>
  </si>
  <si>
    <t>2024년 강동송파지사 신설케이블 VLF 진단용역(전력공급부)</t>
  </si>
  <si>
    <t>2024년 강동송파지사 활선엘보분리 공사(전력공급부)</t>
  </si>
  <si>
    <t>개봉동 403-9 개봉아이알디피에프브이 3,000kW 신설 감리</t>
  </si>
  <si>
    <t>2024-25년도 강남전력지사 소방설비 점검용역</t>
  </si>
  <si>
    <t>당서초 지중화공사 감리 용역</t>
  </si>
  <si>
    <t>당서초 지중화공사 폐기물처리 용역</t>
  </si>
  <si>
    <t>2024년도 직할 가공배전설비 열화상 진단용역</t>
  </si>
  <si>
    <t>2024년도 직할 가공배전설비 광학 진단용역</t>
  </si>
  <si>
    <t>154kV 동서울-강동 등 3T/L 전력구 운영시스템 설치공사 책임감리용역</t>
  </si>
  <si>
    <t>345kV 동서울S/S #3,4M.Tr 1차 전력케이블 이설공사 책임감리용역</t>
  </si>
  <si>
    <t>신광명S/S 노후 주변압기(#1M.Tr) 교체공사 책임감리용역</t>
  </si>
  <si>
    <t>대방-독산 전력구 이설공사 사후 지하안전영향조사 용역</t>
  </si>
  <si>
    <t>2024년도 남서울본부 송전맨홀 정밀안전점검용역(강남전력지사)</t>
  </si>
  <si>
    <t>2024년도 남서울본부 송전맨홀 정밀안전점검용역(영등포전력지사)</t>
  </si>
  <si>
    <t>마곡 신한자산신탁 8750kW 신규공급 감리</t>
  </si>
  <si>
    <t>2024년 강동송파지사 지중케이블 VLF진단 용역(배전운영부)</t>
  </si>
  <si>
    <t>가산동 459-3 대신자산신탁㈜ 지장이설</t>
  </si>
  <si>
    <t>2024년 구로금천지사 광학카메라 진단용역</t>
  </si>
  <si>
    <t xml:space="preserve">24년 상반기 강남지사 통합 위치탐사용역 </t>
  </si>
  <si>
    <t>당산동4가 93-1 파빌리온46호 주·예비 20㎿ 신규 감리용역</t>
  </si>
  <si>
    <t>당산동4가 93-1 파빌리온46호 주·예비 20㎿ 신규 폐기물처리용역</t>
  </si>
  <si>
    <t>24년 남서울본부 주상변압기 절연유 PCBs 분석용역(단가)</t>
  </si>
  <si>
    <t>2024년도 고객수전설비 열화상 진단용역(직할)</t>
  </si>
  <si>
    <t>2024년도 남서울본부 송배전전력구 정밀안전점검용역</t>
  </si>
  <si>
    <t>'24년 전력관리처 관내 건축물 실내공기 석면농도 측정용역</t>
  </si>
  <si>
    <t>동서울S/S 종합정비공사 건설폐기물처리용역</t>
  </si>
  <si>
    <t>지중 저압설비(지상변압기, 저압입상점) 일제점검</t>
  </si>
  <si>
    <t>고압고객 수전설비 열화상 진단용역</t>
  </si>
  <si>
    <t>2024년 강동송파지사 지상기기 열화상진단(배전운영부)</t>
  </si>
  <si>
    <t>2024년 강동송파지사 수전설비 열화상 진단용역(전력공급부)</t>
  </si>
  <si>
    <t>구로S/S 용량부족 해소 선로확충 감리</t>
  </si>
  <si>
    <t>24년 배전계획 취약선로 보강(구로SS소방DL) 공사 감리용역</t>
  </si>
  <si>
    <t>2024년 구로금천지사 수목구간 케이블 보강공사 감리</t>
  </si>
  <si>
    <t>2024년 구로금천지사 지중저압설비 점검 및 보강공사</t>
  </si>
  <si>
    <t>역삼S/S 용량부족 해소 선로확충공사 감리용역</t>
  </si>
  <si>
    <t>역삼S/S 용량부족 해소 선로확충공사 위치탐사용역</t>
  </si>
  <si>
    <t>역삼S/S 용량부족 해소 선로확충공사 VLF용역</t>
  </si>
  <si>
    <t>역삼S/S 용량부족 해소 선로확충공사 도통시험</t>
    <phoneticPr fontId="3" type="noConversion"/>
  </si>
  <si>
    <t>신사S/S 신영D/L 도산대로SW68 이(異)계통 연계 보강 감리 용역</t>
  </si>
  <si>
    <t>2024년 고압고객 수전설비 열화상용역</t>
  </si>
  <si>
    <t>24년 서초지사 가공 배전설비 광학카메라 진단용역</t>
  </si>
  <si>
    <t xml:space="preserve">상도로(성대전통시장) 지중화공사 감리 용역 </t>
  </si>
  <si>
    <t>상도로(성대전통시장) 지중화공사 폐기물처리 용역</t>
  </si>
  <si>
    <t>신도림중 통학로 지중화공사 감리 용역</t>
  </si>
  <si>
    <t>신도림중 통학로 지중화공사 폐기물처리 용역</t>
  </si>
  <si>
    <t>서울디지털1구간(디지털로34길) 지중화공사 감리 용역</t>
  </si>
  <si>
    <t>서울디지털1구간(디지털로34길) 지중화공사 폐기물처리 용역</t>
  </si>
  <si>
    <t>등촌S/S 6회선 인출 압입공사 감리 용역</t>
  </si>
  <si>
    <t>등촌S/S 6회선 인출 압입공사 폐기물처리 용역</t>
  </si>
  <si>
    <t>풍성로 지중화공사 감리 용역</t>
  </si>
  <si>
    <t>풍성로 지중화공사 폐기물처리 용역</t>
  </si>
  <si>
    <t>남부순환로(봉림교) 지중화공사 감리용역</t>
  </si>
  <si>
    <t>남부순환로(봉림교) 지중화공사 폐기물용역</t>
  </si>
  <si>
    <t>24년 직할 지상변압기 누설전류 측정 및 점검</t>
  </si>
  <si>
    <t>24년 직할 저압접속함 누설전류 측정 및 점검</t>
  </si>
  <si>
    <t>2024-25년도 남서울본부 직할 무인변전소 경비용역</t>
  </si>
  <si>
    <t>2024년 관악동작지사 지상기기 열화상 진단 용역</t>
  </si>
  <si>
    <t>2024년 관악동작지사 지중케이블 VLF 진단용역 시행</t>
  </si>
  <si>
    <t>2024년 구로금천지사 지상변압기 활선 누전탐사 용역</t>
  </si>
  <si>
    <t>2024년도 구로금천지사 VLF 진단</t>
  </si>
  <si>
    <t>2024년도 고압고객 수전설비 열화상진단 용역</t>
  </si>
  <si>
    <t>2024년 지중케이블 VLF 진단 용역</t>
  </si>
  <si>
    <t>24년도 고압아파트 수전설비 열화상 진단용역(강남지사)</t>
  </si>
  <si>
    <t>VLF 진단 용역</t>
  </si>
  <si>
    <t>지사 부지 활용사업 추진에 따른 임차사옥 이전 용역</t>
  </si>
  <si>
    <t>2024년 구로금천지사 지상기기 열화상진단 용역</t>
  </si>
  <si>
    <t>2024년 구로금천지사 지상개폐기 PD진단 용역</t>
  </si>
  <si>
    <t>24~25년도 강남전력지사 무인변전소 경비용역</t>
  </si>
  <si>
    <t>2025년 강남전력지사 청소용역</t>
  </si>
  <si>
    <t>사임당로(서이초 통학로) 지중화공사 감리 용역</t>
  </si>
  <si>
    <t>사임당로(서이초 통학로) 지중화공사 폐기물처리 용역</t>
  </si>
  <si>
    <t>2024년 남서울본부 직할 지상개폐기 PD 진단용역</t>
  </si>
  <si>
    <t>개봉1빗물펌프장 15MW 증설 감리</t>
  </si>
  <si>
    <t>2024년 구로금천지사 콘크리트 전주 내부진단 용역</t>
  </si>
  <si>
    <t>2024년 맨홀 정기검사(오수처리장비)</t>
  </si>
  <si>
    <t>누전 의심 지상변압기 활선 누전 탐사</t>
  </si>
  <si>
    <t>2023년 강남지사 지상변압기 절연유 가스분석 용역</t>
  </si>
  <si>
    <t>2024년도 영등포전력지사 관내변전소 청소용역</t>
  </si>
  <si>
    <t>2024년 남서울본부 직할 지중케이블 VLF진단용역</t>
  </si>
  <si>
    <t>2024년도 관악동작지사 지상개폐기 PD진단용역</t>
  </si>
  <si>
    <t>지상개폐기 PD진단 용역</t>
  </si>
  <si>
    <t>2024년도 동서울전력지사 관내변전소 청소용역</t>
  </si>
  <si>
    <t>암사동 지중화공사 감리 용역</t>
  </si>
  <si>
    <t>암사동 지중화공사 폐기물 용역</t>
  </si>
  <si>
    <t>2024년 강동송파지사 지상개폐기 PD진단(배전운영부)</t>
  </si>
  <si>
    <t>’24년도 배전선로 보호기기(ASS) 위탁점검 시행</t>
  </si>
  <si>
    <t>과천 주암지구 배전간선 설치공사 감리 용역</t>
  </si>
  <si>
    <t>과천 주암지구 배전간선 설치공사 폐기물처리 용역</t>
  </si>
  <si>
    <t>영동대로 개발 지장송전선로 이설 운영시스템 공사 책임감리용역</t>
  </si>
  <si>
    <t>345kV 동서울S/S #1,2M.Tr 2차 전력케이블 이설공사 책임감리용역</t>
  </si>
  <si>
    <t>2024년 강서양천지사 맨홀청소점검 용역</t>
  </si>
  <si>
    <t>154kV 대방-신길T/L 지장이설공사 책임감리용역</t>
  </si>
  <si>
    <t>2024년 구로금천지사 열화상 진단용역</t>
  </si>
  <si>
    <t>2024-2026년도 동서울전력지사 관내 무인변전소 경비용역</t>
  </si>
  <si>
    <t>2024 청구서 운송용역</t>
  </si>
  <si>
    <t>2024년 강동송파지사 가공설비 열화상진단 용역(배전운영부)</t>
  </si>
  <si>
    <t>2024년 강동송파지사 광학카메라진단 용역(배전운영부)</t>
  </si>
  <si>
    <t>신도림정거장(광역급행B) 주예비 20MW 신설 감리</t>
  </si>
  <si>
    <t>강동송파지사</t>
    <phoneticPr fontId="3" type="noConversion"/>
  </si>
  <si>
    <t>구로금천지사</t>
    <phoneticPr fontId="3" type="noConversion"/>
  </si>
  <si>
    <t xml:space="preserve">강서양천지사 </t>
  </si>
  <si>
    <t>관악동작지사</t>
    <phoneticPr fontId="3" type="noConversion"/>
  </si>
  <si>
    <t>영등포전력지사</t>
    <phoneticPr fontId="3" type="noConversion"/>
  </si>
  <si>
    <t>고객지원부</t>
  </si>
  <si>
    <t>2024년 지중배전선로 순시위탁공사(1권역)</t>
  </si>
  <si>
    <t>2024년 지중배전선로 순시위탁공사(2권역)</t>
  </si>
  <si>
    <t>2024년 지중배전선로 순시위탁공사(3권역)</t>
  </si>
  <si>
    <t>2024년 지중배전선로 순시위탁공사(4권역)</t>
  </si>
  <si>
    <t>2024년 지중배전선로 순시위탁공사(5권역)</t>
  </si>
  <si>
    <t>154kV 탄천-선릉T/L 지장송전선로 이설공사</t>
  </si>
  <si>
    <t>154kV 탄천-대치T/L 지장송전선로 이설공사</t>
  </si>
  <si>
    <t>154kV 노량진S/S #4M.Tr 설치공사</t>
  </si>
  <si>
    <t>154kV 노량진S/S 1차 전력케이블 설치공사</t>
  </si>
  <si>
    <t>154kV 노량진S/S 전력케이블 KP 접속공사</t>
  </si>
  <si>
    <t>154kV 대방-독산 전력구 이설공사</t>
  </si>
  <si>
    <t>천호동 도시정비조합 지중화공사</t>
  </si>
  <si>
    <t>개봉동 403-9 개봉아이알디피에프브이 3,000kW 신설공사</t>
  </si>
  <si>
    <t>대치동 동부간선도로 지하차도 건설 지장이설공사</t>
  </si>
  <si>
    <t>개포S/S 내곡D/L 비난연케이블 교체공사</t>
  </si>
  <si>
    <t>24~25년 전력구 운영시스템 위탁정비공사</t>
  </si>
  <si>
    <t>서울특별시,경기도</t>
  </si>
  <si>
    <t>국회대로 남측 지중화공사 도통탐사</t>
  </si>
  <si>
    <t>당서초 지중화공사 본공사</t>
  </si>
  <si>
    <t>당서초 지중화공사 도통시험</t>
  </si>
  <si>
    <t>24년 남서울본부 배전공가 순시위탁공사</t>
  </si>
  <si>
    <t>사당로 지장이설 및 지중화 관련 자가 광케이블 이설공사</t>
  </si>
  <si>
    <t>남서울 직할 154kV M.Tr 및 OLTC 정밀점검공사</t>
  </si>
  <si>
    <t>24년도 남서울 관내 변전소 소방시설 보강공사</t>
  </si>
  <si>
    <t>345kV 동서울S/S #3,4M.Tr 1차 전력케이블 이설공사</t>
  </si>
  <si>
    <t>신광명S/S 노후 주변압기(#1M.Tr) 교체공사(전문)</t>
  </si>
  <si>
    <t>신광명S/S 노후 주변압기(#1M.Tr) 교체공사(일반)</t>
  </si>
  <si>
    <t>345kV 동서울S/S #1,2M.Tr 이설공사</t>
  </si>
  <si>
    <t>동서울S/S 종합정비공사(23kV 전력케이블)</t>
  </si>
  <si>
    <t>154kV 이수S/S 1,2차 전력케이블 접속재 교체공사</t>
  </si>
  <si>
    <t>개포S/S 154kV Sh.R 설치공사(일반)</t>
  </si>
  <si>
    <t>구공S/S 154kV 장기사용 GIS 교체공사(전문)</t>
  </si>
  <si>
    <t>구공S/S 154kV 장기사용 GIS 교체공사(일반)</t>
  </si>
  <si>
    <t>154kV 독산S/S 가스변압기 교체공사(전력케이블)</t>
  </si>
  <si>
    <t>마곡 신한자산신탁 8750kW 신규공급</t>
  </si>
  <si>
    <t>2024년 관악동작지사 지상변압기 활선엘보분리연결공사</t>
  </si>
  <si>
    <t>잠실진주아파트 재건축 13,250kw 신규공사</t>
  </si>
  <si>
    <t>맨홀점검공사(차도)</t>
  </si>
  <si>
    <t>맨홀점검공사(외부)</t>
  </si>
  <si>
    <t>방배로25길 이면도로 지중화공사</t>
  </si>
  <si>
    <t>사평대로(반포고) 지중화공사</t>
  </si>
  <si>
    <t>동서울S/S 362kV GIS 개폐제어기 설치공사</t>
  </si>
  <si>
    <t>345kV 신성남-신양재T/L 과학화진단장비 설치공사</t>
  </si>
  <si>
    <t>2024년 강남전력지사 170kV GIS 정밀점검공사</t>
  </si>
  <si>
    <t>2024년 DAS 단말장치 설치 및 연동시험 위탁공사</t>
  </si>
  <si>
    <t>도곡로 5구간 지중화공사 도통탐사</t>
  </si>
  <si>
    <t>당산동4가 93-1 파빌리온46호 주·예비 20㎿ 신규공사</t>
  </si>
  <si>
    <t>2024년 고압원격검침 통신망 구축공사</t>
  </si>
  <si>
    <t>양재대로 구조개선 지장송전선로 이설 운영시스템 공사</t>
  </si>
  <si>
    <t>신양재S/S 노후 냉각탑 교체 공사</t>
  </si>
  <si>
    <t>주변압기실 오버헤드 도어, 댐퍼 교체 공사</t>
  </si>
  <si>
    <t>풍납S/S 장기사용 23kV GIS 교체공사(일반)</t>
  </si>
  <si>
    <t>풍납S/S 장기사용 23kV GIS 교체공사(전문)</t>
  </si>
  <si>
    <t>풍납S/S 23kV 전력케이블 교체공사</t>
  </si>
  <si>
    <t>154kV 강서#1M.Tr 증설공사(일반)</t>
  </si>
  <si>
    <t>154kV 강서#1M.Tr GIS 설치공사(전문)</t>
  </si>
  <si>
    <t>154kV 강서#1M.Tr 설치공사(전문)</t>
  </si>
  <si>
    <t>154kV 강서#1M.Tr 전력케이블 설치공사</t>
  </si>
  <si>
    <t>OPGW 지장이설 공사</t>
  </si>
  <si>
    <t>잠실미성크로바아파트 재건축 9,750kw 신규공사</t>
  </si>
  <si>
    <t>구로S/S 용량부족 해소 선로확충공사(가산S/S 2회선 인출)</t>
  </si>
  <si>
    <t>24년 배전계획 취약선로 보강(구로SS소방DL) 공사</t>
  </si>
  <si>
    <t>2024년 구로금천지사 수목구간 케이블 보강공사</t>
  </si>
  <si>
    <t>역삼S/S 용량부족 해소 선로확충공사</t>
  </si>
  <si>
    <t>신사S/S 신영D/L 도산대로SW68 이(異)계통 연계 보강</t>
  </si>
  <si>
    <t xml:space="preserve"> 강남지사</t>
  </si>
  <si>
    <t>과기지78R1등 17개소 무탭변압기 교체공사(정책)</t>
  </si>
  <si>
    <t>신학간63등 16개소 무탭POOR변압기 교체공사(정책)</t>
  </si>
  <si>
    <t>문원동 과천시청 배랭이천 소하천정비 지장이설공사</t>
  </si>
  <si>
    <t>시청D/L관악지21~125호_취약선로보강</t>
  </si>
  <si>
    <t>2024년 영등포전력지사 170kV GIS 정밀점검공사</t>
  </si>
  <si>
    <t>2024년 영등포전력지사 154kV 주변압기 정밀점검공사</t>
  </si>
  <si>
    <t>강남지사</t>
    <phoneticPr fontId="3" type="noConversion"/>
  </si>
  <si>
    <t xml:space="preserve">24년 강남지사 지상변압기 활선엘보 분리·연결공사 </t>
  </si>
  <si>
    <t>EBG 해체점검 및 가스채취밸브 설치공사</t>
  </si>
  <si>
    <t>상도로(성대전통시장) 지중화공사 본공사</t>
  </si>
  <si>
    <t>상도로(성대전통시장) 지중화공사 도통시험 공사</t>
  </si>
  <si>
    <t>상도로(성대전통시장) 지중화공사 도통탐사</t>
  </si>
  <si>
    <t>신도림중 통학로 지중화공사 본공사</t>
  </si>
  <si>
    <t>신도림중 통학로 지중화공사 도통시험 공사</t>
  </si>
  <si>
    <t>신도림중 통학로 지중화공사 도통탐사</t>
  </si>
  <si>
    <t>서울디지털1구간(디지털로34길) 지중화공사 본공사</t>
  </si>
  <si>
    <t>서울디지털1구간(디지털로34길) 지중화공사 도통시험 공사</t>
  </si>
  <si>
    <t>서울디지털1구간(디지털로34길) 지중화공사 도통탐사</t>
  </si>
  <si>
    <t>등촌S/S 6회선 인출 압입공사</t>
  </si>
  <si>
    <t>풍성로 지중화공사 본공사</t>
  </si>
  <si>
    <t>풍성로 지중화공사 도통시험 공사</t>
  </si>
  <si>
    <t>풍성로 지중화공사 도통탐사</t>
  </si>
  <si>
    <t>남부순환로(봉림교) 지중화공사 본공사</t>
  </si>
  <si>
    <t>남부순환로(봉림교) 지중화공사 도통시험공사</t>
  </si>
  <si>
    <t>남부순환로(봉림교) 지중화공사 도통탐사</t>
  </si>
  <si>
    <t>잠실S/S 23kV 장기사용 GIS 교체공사(전문)</t>
  </si>
  <si>
    <t>잠실S/S 23kV 장기사용 GIS 교체공사(일반)</t>
  </si>
  <si>
    <t>지중광케이블 지장이설 공사</t>
  </si>
  <si>
    <t>신광명, 구공변전소 옥상 방수 보수공사</t>
  </si>
  <si>
    <t>관내 변전소 정문교체 및 사다리 보강 등 기타공사</t>
  </si>
  <si>
    <t>통합급전분소 조성공사</t>
  </si>
  <si>
    <t>2024년 관악동작지사 배전맨홀 점검공사 시행</t>
  </si>
  <si>
    <t xml:space="preserve">역삼동653-4번지 지장전주(지중화)공사 </t>
  </si>
  <si>
    <t>샘말D/L 연계력확보 선로강화공사</t>
  </si>
  <si>
    <t>주암동 주암장군마을주택재개발정비사업조합 지장이설 공사</t>
  </si>
  <si>
    <t>2024년 동서울전력지사 154kV 주변압기 정밀점검</t>
  </si>
  <si>
    <t>지중저압설비 점검 및 보강공사</t>
  </si>
  <si>
    <t>2024년 동서울전력지사 170kV GIS 정밀점검</t>
  </si>
  <si>
    <t>154kV 구공-대림 등 7개 T/L 과학화장비 설치</t>
  </si>
  <si>
    <t>여의공동구내 전력구 운영시스템 설치공사</t>
  </si>
  <si>
    <t>남서울 직할 345kV Sh.R 정밀점검공사</t>
  </si>
  <si>
    <t>도곡지54R7호 등 PCBs 무탭변압기 교체공사(정책)</t>
  </si>
  <si>
    <t>사임당로(서이초 통학로) 지중화공사 위치탐사</t>
  </si>
  <si>
    <t>2024년 남서울본부 직할 활선엘보분리연결공사</t>
  </si>
  <si>
    <t>2024년 배전자동화 자가 광케이블 시설공사</t>
  </si>
  <si>
    <t>개봉1빗물펌프장 15MW 증설공사</t>
  </si>
  <si>
    <t>24년 직할 누전탐사공사</t>
    <phoneticPr fontId="3" type="noConversion"/>
  </si>
  <si>
    <t>24년 직할 배전맨홀 점검공사(오수처리장비)</t>
  </si>
  <si>
    <t>24년 직할 배전맨홀 점검공사(원스탑점검장비)</t>
  </si>
  <si>
    <t>154kV 논일S/S #4M.Tr 증설공사</t>
  </si>
  <si>
    <t>154kV 논일S/S #4M.Tr 설치공사</t>
  </si>
  <si>
    <t>154kV 논일S/S #4M.Tr용 GIS 설치공사</t>
  </si>
  <si>
    <t>154kV 논일S/S #4M.Tr용 전력케이블 설치공사</t>
  </si>
  <si>
    <t>동서울S/S 종합정비공사(23kV 친환경개폐장치)</t>
  </si>
  <si>
    <t>동서울S/S 종합정비공사(23kV Sh.R 이설)</t>
  </si>
  <si>
    <t>늘봄지16R3등 PCBs 무탭변압기 교체공사(정책)</t>
  </si>
  <si>
    <t>2024년 서초지사 맨홀점검공사(오수처리장비)</t>
  </si>
  <si>
    <t>2024년 서초지사 맨홀점검공사(외부점검장비)</t>
  </si>
  <si>
    <t>동부간선 지장물 이설공사(삼성역~영동대로남단)</t>
  </si>
  <si>
    <t>논현선릉 등 2개 전력구 운영시스템 설치공사</t>
  </si>
  <si>
    <t xml:space="preserve">남서울본부 지사사옥 옥상방수 보수공사 </t>
  </si>
  <si>
    <t>암사동 지중화공사 도통시험 공사</t>
  </si>
  <si>
    <t>암사동 지중화공사 도통탐사</t>
  </si>
  <si>
    <t>수서역세권 배전자동화 자가 광케이블 시설공사</t>
  </si>
  <si>
    <t>개포S/S 154kV Sh.R 설치공사(전문)</t>
  </si>
  <si>
    <t>개포S/S 154kV Sh.R용 개폐장치 설치공사(전문)</t>
  </si>
  <si>
    <t>과천 주암지구 배전간선 설치공사 본공사</t>
  </si>
  <si>
    <t>과천 주암지구 배전간선 설치공사 도통시험 공사</t>
  </si>
  <si>
    <t>과천 주암지구 배전간선 설치공사 도통탐사</t>
  </si>
  <si>
    <t>영동대로 개발 지장송전선로 이설 운영시스템 공사</t>
  </si>
  <si>
    <t>수냉각용 MCC판넬 교체 공사</t>
  </si>
  <si>
    <t>지하(복합)변전소 LED조명 교체 공사</t>
  </si>
  <si>
    <t>345kV 동서울S/S #1,2M.Tr 2차 전력케이블 이설공사</t>
  </si>
  <si>
    <t>345kV 동서울S/S 종합정비 화재확산방지재 설치공사</t>
  </si>
  <si>
    <t>강동지역 전기공급시설 전력구공사(강일S/S 배전인출)</t>
  </si>
  <si>
    <t>25년도 지중송전 협력회사 공사</t>
  </si>
  <si>
    <t xml:space="preserve">2024년 공중선 정비공사 </t>
  </si>
  <si>
    <t>내곡동 헌인마을 재개발 단지 간선 설치 공사</t>
  </si>
  <si>
    <t>신도림정거장(광역급행B) 주예비 20MW 신설공사</t>
  </si>
  <si>
    <t>154kV 상인-봉덕 지중T/L 지장송전선로 이설공사</t>
  </si>
  <si>
    <t>2024년도 남대구지사 달서구(서) 수목전지공사</t>
  </si>
  <si>
    <t>2024년도 남대구지사 달서구(동) 수목전지공사</t>
  </si>
  <si>
    <t>2024년도 남대구지사 달성군 수목전지공사</t>
  </si>
  <si>
    <t>대구 수창초 통학로 지중화공사</t>
  </si>
  <si>
    <t>용암동락 재해위험개선지구 정비사업 지장주 이설공사</t>
  </si>
  <si>
    <t>24년 영천지사 동계 배전선로 근접수목 전지공사</t>
  </si>
  <si>
    <t>2024년 포항지사 수목전지공사</t>
  </si>
  <si>
    <t>성주 그린뉴딜(2구간) 지중 광케이블 시설공사</t>
  </si>
  <si>
    <t>산내 내일 경북도청 감존천 재해복구사업 지장주</t>
  </si>
  <si>
    <t>암곡동 경북도청(하천과) 덕동천 재해복구사업 지장주(일/고)</t>
  </si>
  <si>
    <t>문무대왕면 호암리 경북도청(하천과) 호암천 재해복구사업 지장주(일/고)</t>
  </si>
  <si>
    <t>문무대왕면 권이리 경북도청(하천과) 용동천 재해복구사업 지장주(일/고)</t>
  </si>
  <si>
    <t>수성구지역 상반기 수목전지공사</t>
  </si>
  <si>
    <t>동구지역 상반기 수목전지공사</t>
  </si>
  <si>
    <t>가창지역 상반기 수목전지공사</t>
  </si>
  <si>
    <t>북포항</t>
  </si>
  <si>
    <t>송라화진 포항국토관리사무소 화진교차로 도로확장 지장전주 이설공사</t>
  </si>
  <si>
    <t>토건기술부</t>
  </si>
  <si>
    <t>154kV 신포항-상정T/L No.34 수해복구공사</t>
  </si>
  <si>
    <t>154kV 상인-봉덕T/L 지장관로 이설공사</t>
  </si>
  <si>
    <t>국가계약법시행령 제26조 1항 2호 나목</t>
  </si>
  <si>
    <t>2024년도 동절기 전력사업처 수목전지공사</t>
  </si>
  <si>
    <t>2024년 김천지사 수목전지</t>
  </si>
  <si>
    <t>2024년 김천지사 강관전주 접지보강(99호)</t>
  </si>
  <si>
    <t>154kV 김천S/S 현대화공사(M.Tr 이설)</t>
  </si>
  <si>
    <t>영천고경일반산업단지 간선설치공사(단지내)</t>
  </si>
  <si>
    <t>영천하이테크파크 간선설치공사(단지내)</t>
  </si>
  <si>
    <t>청도 금천초 통학로 지중화공사</t>
  </si>
  <si>
    <t>대구 서구 평리초 통학로 지중화공사</t>
  </si>
  <si>
    <t>영덕 영해초 통학로 지중화공사</t>
  </si>
  <si>
    <t>화산면 영천시청 삼부천 자연재해위험개선 정비사업 지장주 이설공사</t>
  </si>
  <si>
    <t>2024년 영천지사 강관전주 중공접지강봉 접지보강공사(103호)</t>
  </si>
  <si>
    <t>경상북도 장기천 재해복구 지장전주 이설공사(일부고객)</t>
  </si>
  <si>
    <t>154kV 흥해S/S 에코프로비엠 신규수용공사</t>
  </si>
  <si>
    <t>청하S/S 154kV #1,2SP BAY 차단기 정밀점검</t>
  </si>
  <si>
    <t>대구 금호워터폴리스 배전 광통신망 시설공사</t>
  </si>
  <si>
    <t>안림천(대가야지구)하천재해예방사업 지장주</t>
  </si>
  <si>
    <t>신경산S/S 장군D/L 신재생연계 선로보강공사</t>
  </si>
  <si>
    <t>외동 농소 부산지방국토관리청 국도건설공사 지장주</t>
  </si>
  <si>
    <t>대구율하 도시첨단산업단지 간선설치</t>
  </si>
  <si>
    <t>2024년 북포항지사 배전선로 수목전지공사</t>
  </si>
  <si>
    <t xml:space="preserve">345kV 신포항S/S 주변압기측 현대화공사 관련 포장공사 </t>
  </si>
  <si>
    <t>울릉도 남양내연발전소 유류저장시설 설치공사</t>
  </si>
  <si>
    <t>캠프워커 반환부지 지장관로 철거 및 환기구 이설공사</t>
  </si>
  <si>
    <t>2024년 DAS 단말장치 설치공사</t>
  </si>
  <si>
    <t>국가계약법시행령 제26조 1항 2호 바목, 사목</t>
  </si>
  <si>
    <t>대봉서한이다음 지장전주 이설공사</t>
  </si>
  <si>
    <t>달구로SR3~SR5호 계통보강 공사</t>
  </si>
  <si>
    <t>24년 지중저압설비 보강공사(약령시)</t>
  </si>
  <si>
    <t>구암 배전 전력구 등 7개소 구조물 보수공사</t>
  </si>
  <si>
    <t>2024년 대구본부 배전맨홀 점검공사(통합)</t>
  </si>
  <si>
    <t>2024년 대구본부 불량 맨홀뚜껑 보수공사(통합)</t>
  </si>
  <si>
    <t>2024년도 서대구지사 수목전지공사(서구)</t>
  </si>
  <si>
    <t>2024년도 서대구지사 수목전지공사(남구등)</t>
  </si>
  <si>
    <t>청도S/S 무인보안시스템 교체공사</t>
  </si>
  <si>
    <t>154kV 서침산S/S SW증설공사(일반도급)</t>
  </si>
  <si>
    <t>154kV 서침산S/S SW증설공사(GIS 설치)</t>
  </si>
  <si>
    <t>154kV 자인S/S SW증설공사(일반도급)</t>
  </si>
  <si>
    <t>154kV 자인S/S SW증설공사(GIS 설치)</t>
  </si>
  <si>
    <t>154kV 김천S/S 지중T/L 인출정비공사(1차) 및 154kV 관음S/S Sh.C 케이블 설치공사</t>
  </si>
  <si>
    <t>영일만4일반산단 간선설치공사</t>
  </si>
  <si>
    <t>벽진면 외기리 집단고객 신규공급공사</t>
  </si>
  <si>
    <t>24년 상반기 칠곡전력지사 154kV GIS 정밀점검공사</t>
  </si>
  <si>
    <t>2024-25년 포항전력지사 추락방지장치 설치 등 송전정비공사</t>
  </si>
  <si>
    <t>서대구S/S 345kV 주변압기 3차측 전력케이블 설치공사</t>
  </si>
  <si>
    <t>대구 이시아폴리스 배전 광통신망 시설공사</t>
  </si>
  <si>
    <t>154kV 신서분기 전력구 운영시스템 설치공사</t>
  </si>
  <si>
    <t xml:space="preserve">영덕S/S 축산-하저D/L 신재생 연계선로 보강공사 </t>
  </si>
  <si>
    <t>울릉도 남양내연발전소 내진보강공사</t>
  </si>
  <si>
    <t>자인S/S 외벽마감재 교체공사</t>
  </si>
  <si>
    <t>노후사택 5세대 환경개선공사</t>
  </si>
  <si>
    <t>김천S/S 아포D/L 신재생연계 계통보강공사</t>
  </si>
  <si>
    <t>칠곡S/S 무인보안시스템 교체공사</t>
  </si>
  <si>
    <t>154kV 남대구-범물T/L 지중화 관련 OPGW 철거 및 지중광케이블 시설공사</t>
  </si>
  <si>
    <t>2023년 성주지사 지중저압설비 점검, 보강공사</t>
  </si>
  <si>
    <t>2023년 성주지사 맨홀 점검, 보강공사</t>
  </si>
  <si>
    <t>칠곡전력지사 154kV M.Tr 정밀점검공사</t>
  </si>
  <si>
    <t>154kV 건천-천북T/L 지장송전선로 OPGW 이설공사(2차)</t>
  </si>
  <si>
    <t>24년 신월성S/Y 345kV 74BAY 차단기 정밀점검</t>
  </si>
  <si>
    <t>서대구S/S 345kV 주변압기 3차측 개폐장치 설치공사</t>
  </si>
  <si>
    <t>침산S/S 154kV #1M.Tr 교체공사</t>
  </si>
  <si>
    <t>2024년 접지저항 측정공사</t>
  </si>
  <si>
    <t>달성전력지사 2024년 154kV GIS 정밀점검공사</t>
  </si>
  <si>
    <t>달성전력지사 2024년 154kV 주변압기 정밀점검공사</t>
  </si>
  <si>
    <t>달성전력지사 2024년 345kV GIS 정밀점검공사</t>
  </si>
  <si>
    <t>달성전력지사 2024년 345kV 주변압기 정밀점검공사</t>
  </si>
  <si>
    <t>㈜한국수력원자력 본사사옥 상용전원 수급지점변경 지향성압입공사</t>
  </si>
  <si>
    <t>관내변전소 노후 화재수신반 교체공사</t>
  </si>
  <si>
    <t>2024년도 하절기 전력사업처 수목전지공사</t>
  </si>
  <si>
    <t>대명동 대명힐스테이트 주택용 7050kW 신설</t>
  </si>
  <si>
    <t xml:space="preserve">계통보강 송전선로 보호반 교체 </t>
  </si>
  <si>
    <t>24년 경산P/O GIS 정밀점검</t>
  </si>
  <si>
    <t>154kV 건천-천북T/L 용량증대 전력선 교체 공사</t>
  </si>
  <si>
    <t>154kV 영일-상정 등 2개T/L 용량증대 전력선 교체 공사</t>
  </si>
  <si>
    <t>2024년 접지저항 보강공사</t>
  </si>
  <si>
    <t>칠곡변전소 무인보안시스템 교체공사</t>
  </si>
  <si>
    <t>경주 화랑로 지중 광케이블 시설공사</t>
  </si>
  <si>
    <t>남대구-동인관로 등 9개 관로 및 전력구 구형 맨홀뚜껑교체 공사</t>
  </si>
  <si>
    <t>345kV 서대구S/S 현대화 관련 전력구공사</t>
  </si>
  <si>
    <t>전력구 비상통신망 구축</t>
  </si>
  <si>
    <t>청도S/S 무인보안시스템 보강공사</t>
  </si>
  <si>
    <t>154kV 김천S/S 현대화공사(종합예방진단시스템 설치)</t>
  </si>
  <si>
    <t>154kV 범물-남대구T/L 송전선로 철거공사</t>
  </si>
  <si>
    <t>동대구지사 외벽 코킹 보수공사</t>
  </si>
  <si>
    <t>수성구지역 하반기 수목전지공사</t>
  </si>
  <si>
    <t>동구지역 하반기 수목전지공사</t>
  </si>
  <si>
    <t>북포항, 구지S/S 구조보강공사</t>
  </si>
  <si>
    <t>154kV 왜관S/S #3M.Tr 증설공사(일반도급)</t>
  </si>
  <si>
    <t>154kV 왜관S/S #3M.Tr 증설공사(GIS 설치)</t>
  </si>
  <si>
    <t>154kV 왜관S/S #3M.Tr 증설공사(M.Tr 설치)</t>
  </si>
  <si>
    <t>154kV 왜관S/S #3M.Tr 증설공사(전력케이블 설치)</t>
  </si>
  <si>
    <t>경산 대임공공주택지구 간선설치공사(단지내)</t>
  </si>
  <si>
    <t>서대구S/S 345kV 주변압기 3차측 Sh.R 설치공사</t>
  </si>
  <si>
    <t>포항 특별재생(1구간) 지중 광케이블 시설공사</t>
  </si>
  <si>
    <t>2024년 접지보강공사</t>
  </si>
  <si>
    <t>다사S/S 외벽마감재 교체공사</t>
  </si>
  <si>
    <t>안심S/S 외벽마감재 교체공사</t>
  </si>
  <si>
    <t>구암S/S 외벽마감재 교체공사</t>
  </si>
  <si>
    <t>칠성동2가 ㈜동부건설 지장전주 이설공사</t>
  </si>
  <si>
    <t>24년 하반기 칠곡전력지사 154kV GIS 정밀점검공사</t>
  </si>
  <si>
    <t>2024년 포항지사 접지저항 보강공사(신기술99호)</t>
  </si>
  <si>
    <t>2024년 포항지사 접지저항 보강공사(신기술103호)</t>
  </si>
  <si>
    <t>관내변전소 노후 조명등 교체공사</t>
  </si>
  <si>
    <t>24년 신경산S/S 170kV 장기사용 GIS 교체공사</t>
  </si>
  <si>
    <t>영천 도시재생 지중 광케이블 시설공사</t>
  </si>
  <si>
    <t>154kV 동인-공평 등 5개T/L EBG 가스 채취밸브 설치공사</t>
  </si>
  <si>
    <t>팔달S/S 154kV 장기사용 주변압기 대체공사</t>
  </si>
  <si>
    <t>345kV 대구변전소 진입도로 포장보수공사</t>
  </si>
  <si>
    <t>24년 경산P/O 주변압기 정밀점검</t>
  </si>
  <si>
    <t>신포항S/S 345kV 옥외철구설비 GIS화 공사(전문)</t>
  </si>
  <si>
    <t>신포항S/S 345kV 옥외철구설비 GIS화 공사(일반)</t>
  </si>
  <si>
    <t>2024년 직할관내 170kV GIS 정밀점검공사</t>
  </si>
  <si>
    <t>대구 비슬로 지중 광케이블 시설공사</t>
  </si>
  <si>
    <t>성주지사 데크 교체공사</t>
  </si>
  <si>
    <t>2025-26년 달성전력지사 지중송전 협력회사 총액공사</t>
  </si>
  <si>
    <t>2025-26년 달성전력지사 지중송전 위탁정비공사</t>
  </si>
  <si>
    <t>154kV 고아-어모T/L No.64 안전이격 확보공사</t>
  </si>
  <si>
    <t>경주 보문천군지구 배전 광통신망 시설공사</t>
  </si>
  <si>
    <t xml:space="preserve">2024~25년 지중송전설비 위탁정비공사 </t>
  </si>
  <si>
    <t>2025년 지중송전 협력회사 총액공사</t>
  </si>
  <si>
    <t>고령 월성일반산업단지 간선설치공사 대비관로</t>
  </si>
  <si>
    <t>SCADA DB 운영관리시스템 개발용역</t>
  </si>
  <si>
    <t>154kV 상인-봉덕 지중T/L 지장송전선로 이설공사 책임감리용역</t>
  </si>
  <si>
    <t>2024년 남대구지사 배전설비 광학카메라 진단용역</t>
  </si>
  <si>
    <t>2024년 남대구지사 배전설비 열화상 진단용역</t>
  </si>
  <si>
    <t>2024년 남대구지사 배전설비 초음파 진단용역</t>
  </si>
  <si>
    <t>대구 수창초 통학로 지중화공사 감리용역</t>
  </si>
  <si>
    <t>상생기획부</t>
  </si>
  <si>
    <t>24년 대구본부 전력관리처 안전관리 위탁용역</t>
  </si>
  <si>
    <t>용암동락 재해위험개선지구 정비사업 지장주 이설공사 감리용역</t>
  </si>
  <si>
    <t>영천지사</t>
    <phoneticPr fontId="3" type="noConversion"/>
  </si>
  <si>
    <t>영천SA 전력구내 비난연케이블 교체 공사 감리용역</t>
  </si>
  <si>
    <t>치산지2~5호 차량접근 불가개소 경과지 변경 공사 감리용역</t>
  </si>
  <si>
    <t>포항전력지사</t>
    <phoneticPr fontId="3" type="noConversion"/>
  </si>
  <si>
    <t>2024~2025년 포항전력지사 환경개선공사</t>
  </si>
  <si>
    <t>2024년 포항전력지사 관내 변전소 청소용역</t>
  </si>
  <si>
    <t>2024년도 남부지역 송전선로 항공점검 용역</t>
  </si>
  <si>
    <t>대구본부</t>
    <phoneticPr fontId="3" type="noConversion"/>
  </si>
  <si>
    <t>고령지사</t>
    <phoneticPr fontId="3" type="noConversion"/>
  </si>
  <si>
    <t>운수간243L71L40L12~30취약설비보강공사 감리용역</t>
    <phoneticPr fontId="3" type="noConversion"/>
  </si>
  <si>
    <t>운수간54-60취약설비보강공사 감리용역</t>
    <phoneticPr fontId="3" type="noConversion"/>
  </si>
  <si>
    <t>다산간17-23호 취약설비 해소공사 감리용역</t>
    <phoneticPr fontId="3" type="noConversion"/>
  </si>
  <si>
    <t>개진면 고령군청 옥심소하천 정비공사 지장주 감리용역</t>
    <phoneticPr fontId="3" type="noConversion"/>
  </si>
  <si>
    <t>예비전력)우곡면 한국농어촌공사 고령지사 농사용(갑)995KW 신증설 감리용역</t>
    <phoneticPr fontId="3" type="noConversion"/>
  </si>
  <si>
    <t>고령지사관내 열화상 진단용역</t>
    <phoneticPr fontId="3" type="noConversion"/>
  </si>
  <si>
    <t>경주지사</t>
    <phoneticPr fontId="3" type="noConversion"/>
  </si>
  <si>
    <t>산내 내일 경북도청 감존천 재해복구사업 지장주 감리용역</t>
    <phoneticPr fontId="3" type="noConversion"/>
  </si>
  <si>
    <t>암곡동 경북도청(하천과) 덕동천 재해복구사업 지장주(일/고) 감리용역</t>
    <phoneticPr fontId="3" type="noConversion"/>
  </si>
  <si>
    <t>문무대왕면 호암리 경북도청(하천과) 호암천 재해복구사업 지장주(일/고) 감리용역</t>
    <phoneticPr fontId="3" type="noConversion"/>
  </si>
  <si>
    <t>문무대왕면 권이리 경북도청(하천과) 용동천 재해복구사업 지장주(일/고) 감리용역</t>
    <phoneticPr fontId="3" type="noConversion"/>
  </si>
  <si>
    <t>외동 연안 경북도청 내남-외동 도로공사 지장주 감리용역</t>
    <phoneticPr fontId="3" type="noConversion"/>
  </si>
  <si>
    <t>동대구지사</t>
    <phoneticPr fontId="3" type="noConversion"/>
  </si>
  <si>
    <t>2024년 동대구지사 수급지점 개폐기조작공사</t>
    <phoneticPr fontId="3" type="noConversion"/>
  </si>
  <si>
    <t>배전계획부</t>
    <phoneticPr fontId="3" type="noConversion"/>
  </si>
  <si>
    <t>북포항지사</t>
    <phoneticPr fontId="3" type="noConversion"/>
  </si>
  <si>
    <t>송라화진 포항국토관리사무소 화진교차로 도로확장 지장전주 이설공사 감리용역</t>
    <phoneticPr fontId="3" type="noConversion"/>
  </si>
  <si>
    <t>토건기술부</t>
    <phoneticPr fontId="3" type="noConversion"/>
  </si>
  <si>
    <t>2024년도 대구본부 전력구/맨홀 정밀안전점검용역</t>
    <phoneticPr fontId="3" type="noConversion"/>
  </si>
  <si>
    <t>154kV 상인-봉덕T/L 지장관로 이설공사 감독권한대행 등 건설사업관리용역</t>
    <phoneticPr fontId="3" type="noConversion"/>
  </si>
  <si>
    <t>편하중 특고압 콘크리트전주 내부철근 진단용역</t>
    <phoneticPr fontId="3" type="noConversion"/>
  </si>
  <si>
    <t>영천하이테크파크 간선설치공사(단지내) 감리용역</t>
  </si>
  <si>
    <t>대구 서구 평리초 통학로 지중화공사 감리용역</t>
  </si>
  <si>
    <t>영덕 영해초 통학로 지중화공사 감리용역</t>
  </si>
  <si>
    <t>화산면 영천시청 삼부천 자연재해위험개선 정비사업 지장주 이설공사 감리용역</t>
  </si>
  <si>
    <t>경상북도 장기천 재해복구 지장전주 이설공사(일부고객) 감리</t>
  </si>
  <si>
    <t>2024~25년 포항전력지사 무인경비용역</t>
  </si>
  <si>
    <t>신포항S/S 345kV 주변압기측 현대화 공사 폐기물 처리용역</t>
  </si>
  <si>
    <t>칠곡지사</t>
    <phoneticPr fontId="3" type="noConversion"/>
  </si>
  <si>
    <t>동명간188R28~R42 취약선로 계획보강 공사 감리</t>
    <phoneticPr fontId="3" type="noConversion"/>
  </si>
  <si>
    <t>신동간190~208 취약장주 계획보강 공사 감리</t>
    <phoneticPr fontId="3" type="noConversion"/>
  </si>
  <si>
    <t>안림천(대가야지구)하천재해예방사업 지장주 감리용역</t>
    <phoneticPr fontId="3" type="noConversion"/>
  </si>
  <si>
    <t>고령지사관내 광학카메라 진단용역</t>
    <phoneticPr fontId="3" type="noConversion"/>
  </si>
  <si>
    <t>외동 농소 부산지방국토관리청 국도건설공사 지장주 감리용역</t>
    <phoneticPr fontId="3" type="noConversion"/>
  </si>
  <si>
    <t>영덕지사</t>
    <phoneticPr fontId="3" type="noConversion"/>
  </si>
  <si>
    <t>영덕S/S 율전D/L(가칭) 폐기물처리용역</t>
  </si>
  <si>
    <t>캠프워커 반환부지 지장관로 철거 및 환기구 이설공사 감독권한대행 등 건설사업관리용역</t>
    <phoneticPr fontId="3" type="noConversion"/>
  </si>
  <si>
    <t>자인, 다사S/S 외벽마감재 교체공사 건설사업관리용역</t>
    <phoneticPr fontId="3" type="noConversion"/>
  </si>
  <si>
    <t>24년 대구본부 전력사업처 광학진단용역</t>
    <phoneticPr fontId="3" type="noConversion"/>
  </si>
  <si>
    <t>154kV 김천S/S 지중T/L 인출정비공사(1차) 및 154kV 관음S/S Sh.C 케이블 설치공사 책임감리용역</t>
  </si>
  <si>
    <t>영일만4일반산단 간선설치공사 감리용역</t>
  </si>
  <si>
    <t>벽진면 외기리 집단고객 신규공급공사 감리용역</t>
  </si>
  <si>
    <t>성주~고령 국지도 67호선 지장전주 이설공사 감리</t>
  </si>
  <si>
    <t>2024~25년 칠곡전력지사 무인변전소 경비용역</t>
  </si>
  <si>
    <t>2024-25년 포항전력지사 추락방지장치 설치 등 송전정비공사 책임감리용역</t>
  </si>
  <si>
    <t>신포항S/S PCBs 함유 변압기 위탁처리용역</t>
  </si>
  <si>
    <t>2024년 경주지사 지상개폐기 PD진단 용역(간이진단)</t>
    <phoneticPr fontId="3" type="noConversion"/>
  </si>
  <si>
    <t>2024년 동대구지사 배전설비 열화상 진단용역</t>
  </si>
  <si>
    <t>24년 영덕지사 배전설비 광학카메라 진단용역</t>
    <phoneticPr fontId="3" type="noConversion"/>
  </si>
  <si>
    <t>영덕S/S 축산-하저D/L 신재생 연계선로 보강공사 감리용역</t>
    <phoneticPr fontId="3" type="noConversion"/>
  </si>
  <si>
    <t>345kV 신포항S/S 현대화 전력구공사 설계용역</t>
    <phoneticPr fontId="3" type="noConversion"/>
  </si>
  <si>
    <t>울릉도 내연발전소 내진보강공사 건설사업관리용역</t>
    <phoneticPr fontId="3" type="noConversion"/>
  </si>
  <si>
    <t>2024년 대구본부 주상변압기 절연유 PCBs 분석용역</t>
    <phoneticPr fontId="3" type="noConversion"/>
  </si>
  <si>
    <t>2024년 서대구지사 배전설비 열화상 진단용역</t>
  </si>
  <si>
    <t>2024년 남대구지사 지상기기 PD진단 용역(정밀)</t>
  </si>
  <si>
    <t>2024년 남대구지사 지상기기 PD진단 용역(간이)</t>
  </si>
  <si>
    <t>2024년 남대구지사 지중저압설비 점검</t>
  </si>
  <si>
    <t>2024년 지상변압기 절연유 가스분석용역</t>
  </si>
  <si>
    <t>2024년 남대구지사 지상기기 열화상진단 용역</t>
  </si>
  <si>
    <t>배전설비 광학카메라 진단용역</t>
  </si>
  <si>
    <t>2024년 청도지사 배전설비 광학카메라 진단용역</t>
  </si>
  <si>
    <t>2024년 포항지사 특고압전선 광학카메라 진단용역</t>
  </si>
  <si>
    <t>송전부</t>
    <phoneticPr fontId="3" type="noConversion"/>
  </si>
  <si>
    <t>2024년 대구직할 가공송전 순시점검 위탁공사 기술지도용역</t>
  </si>
  <si>
    <t>24년 대구본부 고압아파트 수전설비 열화상 진단용역</t>
    <phoneticPr fontId="3" type="noConversion"/>
  </si>
  <si>
    <t>24~'25년도 배전공사용 불용자재 위탁처리용역</t>
    <phoneticPr fontId="3" type="noConversion"/>
  </si>
  <si>
    <t>2024년 대구본부 지중 배전구조물 정밀안전점검 용역</t>
    <phoneticPr fontId="3" type="noConversion"/>
  </si>
  <si>
    <t>2022년 남대구지사 맨홀청소점검공사</t>
  </si>
  <si>
    <t>2024년 서대구지사 지상개폐기 PD진단 용역(간이진단)</t>
  </si>
  <si>
    <t>2024년 서대구지사 지상기기 열화상진단 용역</t>
  </si>
  <si>
    <t>2024년 서대구지사 배전설비 광학카메라 진단용역</t>
  </si>
  <si>
    <t>안전재난부</t>
  </si>
  <si>
    <t>2024년 대구본부 안전장구 시험용역</t>
  </si>
  <si>
    <t>2024년 칠곡지사 배전설비 광학카메라 진단용역</t>
    <phoneticPr fontId="3" type="noConversion"/>
  </si>
  <si>
    <t>2023년 경주지사 맨홀점검공사(외부점검장비)</t>
    <phoneticPr fontId="3" type="noConversion"/>
  </si>
  <si>
    <t>2024년 동대구지사 지상개폐기 PD진단 용역(간이진단)</t>
    <phoneticPr fontId="3" type="noConversion"/>
  </si>
  <si>
    <t>2024년 동대구지사 지상기기 열화상진단 용역</t>
    <phoneticPr fontId="3" type="noConversion"/>
  </si>
  <si>
    <t>2024년 동대구지사 배전설비 광학카메라 진단용역</t>
  </si>
  <si>
    <t>2024년 동대구지사 지중저압설비 점검용역</t>
    <phoneticPr fontId="3" type="noConversion"/>
  </si>
  <si>
    <t>345kV 서대구S/S 현대화 관련 전력구공사 건설사업관리용역</t>
    <phoneticPr fontId="3" type="noConversion"/>
  </si>
  <si>
    <t>345kV 서대구S/S 현대화 관련 전력구공사 지하시설물도 작성용역</t>
    <phoneticPr fontId="3" type="noConversion"/>
  </si>
  <si>
    <t>154kV 범물-남대구T/L 송전선로 철거공사 책임감리 용역</t>
  </si>
  <si>
    <t>2024년도 대구본부 직할관내 변전소 청소용역</t>
  </si>
  <si>
    <t>2024년 경주지사 지상기기 열화상 진단용역</t>
    <phoneticPr fontId="3" type="noConversion"/>
  </si>
  <si>
    <t>2024년 북포항지사 배전설비 광학진단용역</t>
    <phoneticPr fontId="3" type="noConversion"/>
  </si>
  <si>
    <t>2022년 남대구지사 불량맨홀 보수공사</t>
  </si>
  <si>
    <t>경산 대임공공주택지구 간선설치공사(단지내) 감리용역</t>
  </si>
  <si>
    <t>달성전력지사</t>
    <phoneticPr fontId="3" type="noConversion"/>
  </si>
  <si>
    <t>24년~25년 달성전력지사 변전소 청소용역</t>
  </si>
  <si>
    <t>㈜한국수력원자력 본사사옥 상용전원 수급지점변경 도통탐사용역</t>
    <phoneticPr fontId="3" type="noConversion"/>
  </si>
  <si>
    <t>영천고경일반산업단지 간선설치공사(단지내) 감리용역</t>
  </si>
  <si>
    <t>[대구경북권] 2024년도 권원확보 등기용역 A</t>
  </si>
  <si>
    <t>[대구경북권] 2024년도 권원확보 등기용역 B</t>
  </si>
  <si>
    <t>[대구경북권] 2024년도 권원확보 등기용역 C</t>
  </si>
  <si>
    <t>영천고경일반산업단지 간선설치공사(단지외) 감리용역</t>
  </si>
  <si>
    <t>2024~2025 칠곡전력지사 변전소 청소용역</t>
  </si>
  <si>
    <t>24-25년 송전선로 기설선하지 지적도면 작성용역</t>
  </si>
  <si>
    <t>2024-2025년 경산전력지사 변전소 청소용역</t>
  </si>
  <si>
    <t>2025년 청구서 운송 용역</t>
  </si>
  <si>
    <t>2025년 대구본부 안전관리자 업무 위탁용역</t>
  </si>
  <si>
    <t>154kV 고아-어모T/L No.64 안전이격 확보공사 책임감리용역</t>
  </si>
  <si>
    <t>신포항S/S 345kV 옥외철구설비 GIS화 공사(책임감리용역)</t>
  </si>
  <si>
    <t>고령 월성일반산업단지 간선설치공사 대비관로 감리용역</t>
  </si>
  <si>
    <t>아산 배방갈매지구 단지내 간선설치공사 감리용역</t>
    <phoneticPr fontId="3" type="noConversion"/>
  </si>
  <si>
    <t>24-25년도 본부 직할 무인변전소 경비용역</t>
    <phoneticPr fontId="3" type="noConversion"/>
  </si>
  <si>
    <t>24-25년 북당진-고덕 HVDC 변환설비 위탁정비공사 재해예방 기술지도 용역(북당진)</t>
  </si>
  <si>
    <t>154kV 팔봉-두마T/L 선종교체공사 감리용역</t>
    <phoneticPr fontId="3" type="noConversion"/>
  </si>
  <si>
    <t>홍성지사</t>
    <phoneticPr fontId="3" type="noConversion"/>
  </si>
  <si>
    <t>갈산면 취생리 일진전기㈜ 9900kW 증설 회선신설공사 감리</t>
    <phoneticPr fontId="3" type="noConversion"/>
  </si>
  <si>
    <t>2024년~2026년 대전전력지사 무인변전소 경비 용역</t>
    <phoneticPr fontId="3" type="noConversion"/>
  </si>
  <si>
    <t>2024년 대전세종충남본부 청구서 운송용역</t>
    <phoneticPr fontId="3" type="noConversion"/>
  </si>
  <si>
    <t>세종 벤처밸리 일반산업단지 배전간선설치공사 감리용역</t>
    <phoneticPr fontId="3" type="noConversion"/>
  </si>
  <si>
    <t>세종 벤처밸리 일반산업단지 배전간선설치공사 폐기물처리용역</t>
    <phoneticPr fontId="3" type="noConversion"/>
  </si>
  <si>
    <t>세종 벤처밸리 일반산업단지 배전간선설치공사 위치탐사용역</t>
    <phoneticPr fontId="3" type="noConversion"/>
  </si>
  <si>
    <t>천안지사</t>
    <phoneticPr fontId="16" type="noConversion"/>
  </si>
  <si>
    <t>수향간 79~90호간 연약지반 변경공사</t>
    <phoneticPr fontId="16" type="noConversion"/>
  </si>
  <si>
    <t>연암선85L1분기 노후EC전선 교체공사</t>
    <phoneticPr fontId="16" type="noConversion"/>
  </si>
  <si>
    <t>풍세S/S 가송D/L 수지상선로 정전구간 축소</t>
    <phoneticPr fontId="16" type="noConversion"/>
  </si>
  <si>
    <t>서천안S/S 수지상 구간 연계력 확보</t>
    <phoneticPr fontId="16" type="noConversion"/>
  </si>
  <si>
    <t>상장선외 조류둥지 상습조성개소 해소공사</t>
    <phoneticPr fontId="16" type="noConversion"/>
  </si>
  <si>
    <t>24년 보강사업관련VLF진단적출노후케이블교체공사</t>
    <phoneticPr fontId="16" type="noConversion"/>
  </si>
  <si>
    <t>당진지사</t>
  </si>
  <si>
    <t>24년 지중저압설비 누설전류 측정 및 점검용역</t>
    <phoneticPr fontId="3" type="noConversion"/>
  </si>
  <si>
    <t>갈산면 취생리 일진전기㈜ 9900kW 증설 회선신설공사 재해예방기술지도 컨설팅</t>
    <phoneticPr fontId="3" type="noConversion"/>
  </si>
  <si>
    <t xml:space="preserve">국가계약법시행령 제26조 1항 5호 가목 </t>
    <phoneticPr fontId="16" type="noConversion"/>
  </si>
  <si>
    <t>홍동, 신성, 월산 DL 계통변경공사(재생e) 감리</t>
    <phoneticPr fontId="3" type="noConversion"/>
  </si>
  <si>
    <t>홍성읍 월산리 (주)한국토지신탁 지장전주 이설공사 감리</t>
    <phoneticPr fontId="3" type="noConversion"/>
  </si>
  <si>
    <t>홍성지사</t>
  </si>
  <si>
    <t>홍성읍 월산리 (주)한국토지신탁 지장전주 이설공사 VLF 진단용역</t>
  </si>
  <si>
    <t xml:space="preserve">국가계약법시행령 제26조 1항 5호 가목 </t>
    <phoneticPr fontId="3" type="noConversion"/>
  </si>
  <si>
    <t>홍성읍 월산리 (주)한국토지신탁 지장전주 이설공사 건설재해예방기술지도 용역</t>
  </si>
  <si>
    <t>2024년 천안전력지사 관내변전소 청소용역</t>
    <phoneticPr fontId="3" type="noConversion"/>
  </si>
  <si>
    <t>아산 배방갈매지구 단지내 간선설치공사 실시설계용역</t>
    <phoneticPr fontId="3" type="noConversion"/>
  </si>
  <si>
    <t>아산 음봉일반산업단지(단지내) 배전관로 설치공사 감리용역</t>
    <phoneticPr fontId="3" type="noConversion"/>
  </si>
  <si>
    <t>아산 음봉일반산업단지(단지내) 배전간선 설치공사 감리용역</t>
    <phoneticPr fontId="3" type="noConversion"/>
  </si>
  <si>
    <t>아산 음봉일반산업단지(단지내) 배전관로 설치공사 위치탐사용역</t>
    <phoneticPr fontId="3" type="noConversion"/>
  </si>
  <si>
    <t>아산 음봉일반산업단지(단지내) 배전간선 설치공사 VLF 진단용역</t>
    <phoneticPr fontId="3" type="noConversion"/>
  </si>
  <si>
    <t>대전세종충남본부</t>
  </si>
  <si>
    <t>세종 행복도시 5-1생활권(단지 내)배전간선 설치공사 위치탐사</t>
  </si>
  <si>
    <t>부여 금성로 지중화공사 설계용역</t>
    <phoneticPr fontId="3" type="noConversion"/>
  </si>
  <si>
    <t>부여 금성로 지중화공사 도통탐사용역</t>
    <phoneticPr fontId="3" type="noConversion"/>
  </si>
  <si>
    <t>부여 금성로 지중화공사 폐기물처리용역</t>
    <phoneticPr fontId="3" type="noConversion"/>
  </si>
  <si>
    <t>부여 금성로 지중화공사 VLF진단용역</t>
    <phoneticPr fontId="3" type="noConversion"/>
  </si>
  <si>
    <t>부여 금성로 지중화공사 감리용역</t>
    <phoneticPr fontId="3" type="noConversion"/>
  </si>
  <si>
    <t>2024년 저압 AMI 구축공사 감리용역</t>
    <phoneticPr fontId="3" type="noConversion"/>
  </si>
  <si>
    <t>당진 송악물류단지 내 간선설치공사(1공구) 감리</t>
    <phoneticPr fontId="3" type="noConversion"/>
  </si>
  <si>
    <t>당진 송악물류단지 내 간선설치공사(1공구) 위치탐사 용역</t>
    <phoneticPr fontId="3" type="noConversion"/>
  </si>
  <si>
    <t>당진 송악물류단지 내 간선설치공사(1공구) vlf 진단용역</t>
    <phoneticPr fontId="3" type="noConversion"/>
  </si>
  <si>
    <t>당진 송악물류단지 내 간선설치공사(1공구) 재해예방기술지도</t>
    <phoneticPr fontId="3" type="noConversion"/>
  </si>
  <si>
    <t>당진 송악물류단지 내 간선설치공사(2공구) 감리</t>
    <phoneticPr fontId="3" type="noConversion"/>
  </si>
  <si>
    <t>당진 송악물류단지 내 간선설치공사(2공구) 위치탐사 용역</t>
    <phoneticPr fontId="3" type="noConversion"/>
  </si>
  <si>
    <t>당진 송악물류단지 내 간선설치공사(2공구) vlf 진단용역</t>
    <phoneticPr fontId="3" type="noConversion"/>
  </si>
  <si>
    <t>서산 바이오웰빙연구특구 단지 내, 외 간선설치공사 감리</t>
    <phoneticPr fontId="3" type="noConversion"/>
  </si>
  <si>
    <t>서산 바이오웰빙연구특구 단지 내, 외 간선설치공사 위치탐사용역</t>
    <phoneticPr fontId="3" type="noConversion"/>
  </si>
  <si>
    <t>서산 바이오웰빙연구특구 단지 내, 외 간선설치공사 vlf진단</t>
    <phoneticPr fontId="3" type="noConversion"/>
  </si>
  <si>
    <t>서산 바이오웰빙연구특구 단지 내, 외 간선설치공사 재해예방기술지도</t>
    <phoneticPr fontId="3" type="noConversion"/>
  </si>
  <si>
    <t>아산 염치일반산단(단지 외) 배전간선 설치공사 감리용역</t>
    <phoneticPr fontId="3" type="noConversion"/>
  </si>
  <si>
    <t>아산 염치일반산단(단지 외) 배전간선 설치공사 VLF진단용역</t>
    <phoneticPr fontId="3" type="noConversion"/>
  </si>
  <si>
    <t>아산 염치일반산단(단지 외) 배전간선 설치공사 위치탐사용역</t>
    <phoneticPr fontId="3" type="noConversion"/>
  </si>
  <si>
    <t>아산 염치일반산단(단지 외) 배전간선 설치공사 폐기물처리용역</t>
    <phoneticPr fontId="3" type="noConversion"/>
  </si>
  <si>
    <t>부여 계백로 백제초 지중화공사 감리용역</t>
    <phoneticPr fontId="3" type="noConversion"/>
  </si>
  <si>
    <t>부여 계백로 백제초 지중화공사 폐기물처리용역</t>
    <phoneticPr fontId="3" type="noConversion"/>
  </si>
  <si>
    <t>부여 계백로 백제초 지중화공사 설계용역</t>
    <phoneticPr fontId="3" type="noConversion"/>
  </si>
  <si>
    <t>부여 계백로 백제초 지중화공사 VLF진단용역</t>
    <phoneticPr fontId="3" type="noConversion"/>
  </si>
  <si>
    <t>2024년 당진지사 고압 수전설비 열화상 진단용역</t>
    <phoneticPr fontId="3" type="noConversion"/>
  </si>
  <si>
    <t>24년 배전설비 열화상 진단용역</t>
    <phoneticPr fontId="3" type="noConversion"/>
  </si>
  <si>
    <t>갈산면 취생리 일진전기㈜ 9900kW 증설 회선신설공사 도통시험</t>
    <phoneticPr fontId="3" type="noConversion"/>
  </si>
  <si>
    <t>갈산면 취생리 일진전기㈜ 9900kW 증설 회선신설공사 위치탐사</t>
    <phoneticPr fontId="3" type="noConversion"/>
  </si>
  <si>
    <t>갈산면 취생리 일진전기㈜ 9900kW 증설 회선신설공사 VLF진단</t>
    <phoneticPr fontId="3" type="noConversion"/>
  </si>
  <si>
    <t>24~26년도 서산전력지사 관내 무인변전소 경비용역</t>
    <phoneticPr fontId="3" type="noConversion"/>
  </si>
  <si>
    <t>아산 배방휴대지구 도시개발사업 배전관로 설치공사 감리용역</t>
    <phoneticPr fontId="3" type="noConversion"/>
  </si>
  <si>
    <t>아산 배방휴대지구 도시개발사업 배전간선 설치공사 감리용역</t>
    <phoneticPr fontId="3" type="noConversion"/>
  </si>
  <si>
    <t>아산 배방휴대지구 도시개발사업 배전관로 설치공사 위치탐사용역</t>
    <phoneticPr fontId="3" type="noConversion"/>
  </si>
  <si>
    <t>아산 배방휴대지구 도시개발사업 배전간선 설치공사 VLF 진단용역</t>
    <phoneticPr fontId="3" type="noConversion"/>
  </si>
  <si>
    <t>당진 수청1지구 회선인출공사 위치탐사용역</t>
    <phoneticPr fontId="3" type="noConversion"/>
  </si>
  <si>
    <t>당진 수청1지구 회선인출공사 폐기물처리용역</t>
    <phoneticPr fontId="3" type="noConversion"/>
  </si>
  <si>
    <t>당진 수청1지구 회선인출공사 VLF진단용역</t>
    <phoneticPr fontId="3" type="noConversion"/>
  </si>
  <si>
    <t>당진 수청1지구 회선인출공사 재해예방기술지도용역</t>
    <phoneticPr fontId="3" type="noConversion"/>
  </si>
  <si>
    <t>예산제2일반산업단지 실시설계용역</t>
    <phoneticPr fontId="3" type="noConversion"/>
  </si>
  <si>
    <t>아산 탕정테크노 일반산단 2공구(단지내) 배전간선 설치공사 감리용역</t>
    <phoneticPr fontId="3" type="noConversion"/>
  </si>
  <si>
    <t>아산 탕정테크노 일반산단 2공구(단지내) 배전간선 설치공사 VLF진단용역</t>
    <phoneticPr fontId="3" type="noConversion"/>
  </si>
  <si>
    <t>아산 탕정테크노 일반산단 2공구(단지내) 배전간선 설치공사 위치탐사용역</t>
    <phoneticPr fontId="3" type="noConversion"/>
  </si>
  <si>
    <t>2024년도 장고항~국화도 등부표 인양점검 공사</t>
  </si>
  <si>
    <t>2024년 당진지사 콘크리트 내부진단 용역</t>
    <phoneticPr fontId="3" type="noConversion"/>
  </si>
  <si>
    <t>세종전력지사</t>
    <phoneticPr fontId="3" type="noConversion"/>
  </si>
  <si>
    <t>154kV 조치원-전의T/L 안전이격거리확보공사 책임감리용역</t>
    <phoneticPr fontId="3" type="noConversion"/>
  </si>
  <si>
    <t>154kV 조치원-월산T/L 안전이격거리확보공사 책임감리용역</t>
    <phoneticPr fontId="3" type="noConversion"/>
  </si>
  <si>
    <t>북당진S/S 345kV 북당진-신탕정T/L GIS 증설공사 책임감리용역</t>
    <phoneticPr fontId="3" type="noConversion"/>
  </si>
  <si>
    <t>세종S/S 345kV #1,2Sh.R 증설공사 책임감리용역</t>
    <phoneticPr fontId="3" type="noConversion"/>
  </si>
  <si>
    <t>예당2일반산업단지 실시설계용역</t>
    <phoneticPr fontId="3" type="noConversion"/>
  </si>
  <si>
    <t>신소재일반산업단지 확장 실시설계용역</t>
    <phoneticPr fontId="3" type="noConversion"/>
  </si>
  <si>
    <t>24년 직할관내 변전소 청소용역</t>
    <phoneticPr fontId="3" type="noConversion"/>
  </si>
  <si>
    <t>154kV 세종-월산T/L No.14~31 행복도시 지중화공사 감리용역</t>
    <phoneticPr fontId="3" type="noConversion"/>
  </si>
  <si>
    <t>154kV 천안-전의T/L 선종교체공사 감리용역</t>
    <phoneticPr fontId="3" type="noConversion"/>
  </si>
  <si>
    <t>154kV 조치원-전의T/L 선종교체공사 감리용역</t>
    <phoneticPr fontId="3" type="noConversion"/>
  </si>
  <si>
    <t>보령발전 전담설비 구축 및 보령C/C 345kV GIS 교체공사 책임감리용역</t>
    <phoneticPr fontId="3" type="noConversion"/>
  </si>
  <si>
    <t>24~25년 서산전력지사 유인 및 무인변전소 청소위탁관리용역</t>
    <phoneticPr fontId="3" type="noConversion"/>
  </si>
  <si>
    <t>케이바이오 융복합 산업단지 실시설계용역</t>
    <phoneticPr fontId="3" type="noConversion"/>
  </si>
  <si>
    <t>154kV 관창-대천T/L OPGW 이설공사</t>
    <phoneticPr fontId="3" type="noConversion"/>
  </si>
  <si>
    <t>154kV 팔봉-두마T/L 선종교체공사</t>
    <phoneticPr fontId="3" type="noConversion"/>
  </si>
  <si>
    <t>천안지사</t>
    <phoneticPr fontId="3" type="noConversion"/>
  </si>
  <si>
    <t>불당SS 용량부족 해소 선로확충공사(직산SS 1회선인출)</t>
    <phoneticPr fontId="3" type="noConversion"/>
  </si>
  <si>
    <t>갈산면 취생리 일진전기㈜ 9900kW 증설 회선신설공사</t>
    <phoneticPr fontId="3" type="noConversion"/>
  </si>
  <si>
    <t>'24년 서산P/O 345kV GIS 정밀점검공사</t>
    <phoneticPr fontId="3" type="noConversion"/>
  </si>
  <si>
    <t>'24년 서산P/O 154kV GIS 정밀점검공사</t>
    <phoneticPr fontId="3" type="noConversion"/>
  </si>
  <si>
    <t>'24년 서산P/O 765kV GIS 보통점검공사</t>
    <phoneticPr fontId="3" type="noConversion"/>
  </si>
  <si>
    <t>'24년 서산P/O 345kV GIS 보통점검공사</t>
    <phoneticPr fontId="3" type="noConversion"/>
  </si>
  <si>
    <t>'24년 서산P/O 765kV M.Tr 보통점검공사</t>
    <phoneticPr fontId="3" type="noConversion"/>
  </si>
  <si>
    <t>'24~'25년도 서산P/O 소방시설 점검 및 보수공사</t>
    <phoneticPr fontId="3" type="noConversion"/>
  </si>
  <si>
    <t>세종 벤처밸리 일반산업단지 배전간선설치공사</t>
    <phoneticPr fontId="3" type="noConversion"/>
  </si>
  <si>
    <t xml:space="preserve"> 24년 상반기 배전계통 자가 광케이블 시설공사</t>
    <phoneticPr fontId="3" type="noConversion"/>
  </si>
  <si>
    <t>보령발전 S/Y 전담운영체제 구축공사</t>
    <phoneticPr fontId="3" type="noConversion"/>
  </si>
  <si>
    <t>세종S/S 154kV #61D.Tr 설치공사(전문)</t>
    <phoneticPr fontId="3" type="noConversion"/>
  </si>
  <si>
    <t>세종S/S 154kV #61D.Tr용 GIS 설치공사(전문)</t>
    <phoneticPr fontId="3" type="noConversion"/>
  </si>
  <si>
    <t>세종S/S 154kV #61D.Tr 증설공사(일반)</t>
    <phoneticPr fontId="3" type="noConversion"/>
  </si>
  <si>
    <t>세종S/S 154kV #61D.Tr 1차 전력케이블 설치공사</t>
    <phoneticPr fontId="3" type="noConversion"/>
  </si>
  <si>
    <t>세종S/S 154kV #61D.Tr 2차 전력케이블 설치공사</t>
    <phoneticPr fontId="3" type="noConversion"/>
  </si>
  <si>
    <t>차암동 롯데제과㈜ 산업용(을)고압A 20,000kW 증설 공사</t>
    <phoneticPr fontId="3" type="noConversion"/>
  </si>
  <si>
    <t>24년 진단 적출 지중케이블 보강공사</t>
    <phoneticPr fontId="3" type="noConversion"/>
  </si>
  <si>
    <t>2024년 당진지사 가로수 수목전지공사</t>
    <phoneticPr fontId="3" type="noConversion"/>
  </si>
  <si>
    <t>홍동, 신성, 월산 DL 계통변경공사(재생e)</t>
    <phoneticPr fontId="3" type="noConversion"/>
  </si>
  <si>
    <t>홍성읍 월산리 (주)한국토지신탁 지장전주 이설공사</t>
  </si>
  <si>
    <t>불당S/S 감시정보시스템 보강공사</t>
    <phoneticPr fontId="3" type="noConversion"/>
  </si>
  <si>
    <t>세종 행복도시 5-1생활권(단지 내) 관로설치공사</t>
  </si>
  <si>
    <t>세종 행복도시 5-1생활권(단지 내)배전간선 설치공사 도통시험</t>
  </si>
  <si>
    <t>아산 음봉일반산업단지(단지내) 배전관로 설치공사</t>
    <phoneticPr fontId="3" type="noConversion"/>
  </si>
  <si>
    <t>아산 음봉일반산업단지(단지내) 배전간선 설치공사</t>
    <phoneticPr fontId="3" type="noConversion"/>
  </si>
  <si>
    <t>아산 음봉일반산업단지(단지내) 배전간선 설치공사 도통시험공사</t>
    <phoneticPr fontId="3" type="noConversion"/>
  </si>
  <si>
    <t>154kV 서산S/S 종합예방진단시스템 구축</t>
  </si>
  <si>
    <t>154kV 추부S/S #3M.Tr 증설공사(전문)</t>
    <phoneticPr fontId="3" type="noConversion"/>
  </si>
  <si>
    <t>154kV 추부S/S #3M.Tr 증설공사(일반)</t>
    <phoneticPr fontId="3" type="noConversion"/>
  </si>
  <si>
    <t>154kV 추부S/S #3M.Tr용 GIS 설치공사(전문)</t>
    <phoneticPr fontId="3" type="noConversion"/>
  </si>
  <si>
    <t>154kV 추부S/S #3M.Tr용 2차 전력케이블 설치 공사</t>
    <phoneticPr fontId="3" type="noConversion"/>
  </si>
  <si>
    <t>부여분기T/L OPGW 11.2km 증설</t>
    <phoneticPr fontId="3" type="noConversion"/>
  </si>
  <si>
    <t>부강-대청수력T/L OPGW 1.6km 증설</t>
    <phoneticPr fontId="3" type="noConversion"/>
  </si>
  <si>
    <t>세종특별시</t>
    <phoneticPr fontId="3" type="noConversion"/>
  </si>
  <si>
    <t>불당변전소 무인보안시스템 교체공사</t>
    <phoneticPr fontId="3" type="noConversion"/>
  </si>
  <si>
    <t>주변압기, OLTC 정밀점검공사</t>
    <phoneticPr fontId="3" type="noConversion"/>
  </si>
  <si>
    <t>170kV GIS 정밀점검공사</t>
    <phoneticPr fontId="3" type="noConversion"/>
  </si>
  <si>
    <t>관내 변전소 주변압기 보통(정밀)점검 공사</t>
    <phoneticPr fontId="3" type="noConversion"/>
  </si>
  <si>
    <t>주변압기 2차측 전력케이블 교체공사</t>
    <phoneticPr fontId="3" type="noConversion"/>
  </si>
  <si>
    <t>아산S/S 23kV Sh.R 교체공사</t>
    <phoneticPr fontId="3" type="noConversion"/>
  </si>
  <si>
    <t>성거S/S 154kV Sh.C 교체공사</t>
    <phoneticPr fontId="3" type="noConversion"/>
  </si>
  <si>
    <t>관내 변전소 GIS 보통(정밀)점검 공사</t>
    <phoneticPr fontId="3" type="noConversion"/>
  </si>
  <si>
    <t>직산SA 23kV E-GIS 개폐장치 증설(4개 D/L)</t>
    <phoneticPr fontId="3" type="noConversion"/>
  </si>
  <si>
    <t>사옥 옥상방수 보수공사(서산, 예산지사)</t>
    <phoneticPr fontId="3" type="noConversion"/>
  </si>
  <si>
    <t>외벽·창호 코킹 보수공사(천안, 보령, 당진, 공주, 예산지사)</t>
    <phoneticPr fontId="3" type="noConversion"/>
  </si>
  <si>
    <t>당진 송악물류단지 내 간선설치공사(1공구)</t>
    <phoneticPr fontId="3" type="noConversion"/>
  </si>
  <si>
    <t>당진 송악물류단지 내 간선설치공사(1공구) 도통시험공사</t>
    <phoneticPr fontId="3" type="noConversion"/>
  </si>
  <si>
    <t>당진 송악물류단지 내 간선설치공사(2공구)</t>
    <phoneticPr fontId="3" type="noConversion"/>
  </si>
  <si>
    <t>당진 송악물류단지 내 간선설치공사(2공구) 도통시험공사</t>
    <phoneticPr fontId="3" type="noConversion"/>
  </si>
  <si>
    <t>서산 바이오웰빙연구특구 단지 내, 외 간선설치공사</t>
    <phoneticPr fontId="3" type="noConversion"/>
  </si>
  <si>
    <t>서산 바이오웰빙연구특구 단지 내, 외 간선설치공사 도통시험공사</t>
    <phoneticPr fontId="3" type="noConversion"/>
  </si>
  <si>
    <t>부여 계백로 백제초 지중화공사</t>
    <phoneticPr fontId="3" type="noConversion"/>
  </si>
  <si>
    <t>부여 계백로 백제초 지중화공사 도통시험</t>
    <phoneticPr fontId="3" type="noConversion"/>
  </si>
  <si>
    <t>24년도 직할 154kV 주변압기 정밀점검공사</t>
    <phoneticPr fontId="3" type="noConversion"/>
  </si>
  <si>
    <t>24년도 직할 154kV GIS 정밀점검공사</t>
    <phoneticPr fontId="3" type="noConversion"/>
  </si>
  <si>
    <t>24년 직할 23kV 차단기 메커니즘 점검공사</t>
    <phoneticPr fontId="3" type="noConversion"/>
  </si>
  <si>
    <t>154kV 성연S/S 종합예방진단시스템 구축</t>
  </si>
  <si>
    <t>신당진-서산T/L OPGW 1.8km 교체</t>
    <phoneticPr fontId="3" type="noConversion"/>
  </si>
  <si>
    <t>신일변전소 무인보안시스템 교체공사</t>
    <phoneticPr fontId="3" type="noConversion"/>
  </si>
  <si>
    <t>관내 23kV E-GIS 개폐장치 증설(4개 D/L)</t>
    <phoneticPr fontId="3" type="noConversion"/>
  </si>
  <si>
    <t>아산 배방휴대지구 도시개발사업 배전관로 설치공사</t>
    <phoneticPr fontId="3" type="noConversion"/>
  </si>
  <si>
    <t>아산 배방휴대지구 도시개발사업 배전간선 설치공사</t>
    <phoneticPr fontId="3" type="noConversion"/>
  </si>
  <si>
    <t>아산 배방휴대지구 도시개발사업 배전간선 설치공사 도통시험공사</t>
    <phoneticPr fontId="3" type="noConversion"/>
  </si>
  <si>
    <t>당진 수청1지구 회선인출공사</t>
    <phoneticPr fontId="3" type="noConversion"/>
  </si>
  <si>
    <t>당진 수청1지구 회선인출공사 도통시험공사</t>
    <phoneticPr fontId="3" type="noConversion"/>
  </si>
  <si>
    <t>154kV 탕정S/S 종합예방진단시스템 구축</t>
  </si>
  <si>
    <t>석문S/S 154kV 석문호수상T/L GIS 설치공사(전문)</t>
    <phoneticPr fontId="3" type="noConversion"/>
  </si>
  <si>
    <t>석문S/S 154kV 석문호수상T/L GIS 증설공사(일반)</t>
    <phoneticPr fontId="3" type="noConversion"/>
  </si>
  <si>
    <t>당진-서산간 도로확장 지장주이설공사(2구간)</t>
    <phoneticPr fontId="3" type="noConversion"/>
  </si>
  <si>
    <t>24년 배전맨홀 청소점검공사(오수처리장비)</t>
    <phoneticPr fontId="3" type="noConversion"/>
  </si>
  <si>
    <t>24년 배전맨홀 청소점검공사(외부점검장비)</t>
    <phoneticPr fontId="3" type="noConversion"/>
  </si>
  <si>
    <t>23kV GIS 메커니즘 점검공사</t>
    <phoneticPr fontId="3" type="noConversion"/>
  </si>
  <si>
    <t>아산 탕정테크노 일반산단 2공구(단지내) 배전간선 설치공사</t>
    <phoneticPr fontId="3" type="noConversion"/>
  </si>
  <si>
    <t>아산 탕정테크노 일반산단 2공구(단지내) 배전간선 설치공사 도통시험공사</t>
    <phoneticPr fontId="3" type="noConversion"/>
  </si>
  <si>
    <t>아산 배방 갈매지구 단지내 간선설치공사</t>
    <phoneticPr fontId="3" type="noConversion"/>
  </si>
  <si>
    <t>해미S/S 154kV 스마트서산10호태양광T/L GIS 설치공사(전문)</t>
    <phoneticPr fontId="3" type="noConversion"/>
  </si>
  <si>
    <t>해미S/S 154kV 스마트서산10호태양광T/L GIS 증설공사(일반)</t>
    <phoneticPr fontId="3" type="noConversion"/>
  </si>
  <si>
    <t>신풍-공주T/L OPGW 3.8km 증설공사</t>
    <phoneticPr fontId="3" type="noConversion"/>
  </si>
  <si>
    <t>154kV 조치원-전의T/L 안전이격거리확보공사</t>
    <phoneticPr fontId="3" type="noConversion"/>
  </si>
  <si>
    <t>154kV 조치원-월산T/L 안전이격거리확보공사</t>
    <phoneticPr fontId="3" type="noConversion"/>
  </si>
  <si>
    <t>154kV 주변압기 및 OLTC 정밀점검 공사</t>
    <phoneticPr fontId="3" type="noConversion"/>
  </si>
  <si>
    <t>세종특별자치시,대전광역시,충청남도</t>
    <phoneticPr fontId="3" type="noConversion"/>
  </si>
  <si>
    <t>154kV 세종-월산T/L No.14~31 행복도시 지중화공사</t>
    <phoneticPr fontId="3" type="noConversion"/>
  </si>
  <si>
    <t>보령C/C 345kV 장기사용 GIS 교체공사(전문)</t>
    <phoneticPr fontId="3" type="noConversion"/>
  </si>
  <si>
    <t xml:space="preserve"> 24년 하반기 배전계통 자가 광케이블 시설공사</t>
    <phoneticPr fontId="3" type="noConversion"/>
  </si>
  <si>
    <t>24년 직할 대화S/S 장기사용 23kV GIS 대체공사</t>
    <phoneticPr fontId="3" type="noConversion"/>
  </si>
  <si>
    <t>154kV 천안-전의T/L 선종교체공사</t>
    <phoneticPr fontId="3" type="noConversion"/>
  </si>
  <si>
    <t>154kV 조치원-전의T/L 선종교체공사</t>
    <phoneticPr fontId="3" type="noConversion"/>
  </si>
  <si>
    <t>신탄진S/S 154kV 전력케이블 설치공사</t>
    <phoneticPr fontId="3" type="noConversion"/>
  </si>
  <si>
    <t>154V 신탄진S/S 방화구획재 설치공사</t>
    <phoneticPr fontId="3" type="noConversion"/>
  </si>
  <si>
    <t>북당진S/S 345kV 북당진-신탕정T/L GIS 설치공사(전문)</t>
    <phoneticPr fontId="3" type="noConversion"/>
  </si>
  <si>
    <t>북당진S/S 345kV 북당진-신탕정T/L GIS 증설공사(일반)</t>
    <phoneticPr fontId="3" type="noConversion"/>
  </si>
  <si>
    <t>154kV 월산S/S 디지털화 관련 원방감시회로 정비공사</t>
    <phoneticPr fontId="3" type="noConversion"/>
  </si>
  <si>
    <t>세종S/S 345kV #1,2Sh.R 설치공사(전문)</t>
    <phoneticPr fontId="3" type="noConversion"/>
  </si>
  <si>
    <t>세종S/S 345kV #1,2Sh.R 증설공사(일반)</t>
    <phoneticPr fontId="3" type="noConversion"/>
  </si>
  <si>
    <t>홍성S/S 154kV 솔리스아이디씨#1,2T/L GIS 설치공사(전문)</t>
    <phoneticPr fontId="3" type="noConversion"/>
  </si>
  <si>
    <t>홍성S/S 154kV 솔리스아이디씨#1,2T/L GIS 증설공사(일반)</t>
    <phoneticPr fontId="3" type="noConversion"/>
  </si>
  <si>
    <t>당진화력S/S 765kV #1Tie-Tr S상 부싱 교체공사</t>
    <phoneticPr fontId="3" type="noConversion"/>
  </si>
  <si>
    <t>국가계약법시행령 제26조 1항 2호 사목</t>
    <phoneticPr fontId="3" type="noConversion"/>
  </si>
  <si>
    <t>당진화력S/S 765kV #1Tie-Tr S상 2차 GIB 교체 및 정밀점검공사</t>
    <phoneticPr fontId="3" type="noConversion"/>
  </si>
  <si>
    <t>154kV 조치원S/S 장기사용 #3M.Tr 교체공사(전문)</t>
    <phoneticPr fontId="3" type="noConversion"/>
  </si>
  <si>
    <t>154kV 조치원S/S 장기사용 #3M.Tr 교체공사(일반)</t>
    <phoneticPr fontId="3" type="noConversion"/>
  </si>
  <si>
    <t>154kV 당진S/S 장기사용 #4M.Tr 교체공사(전문)</t>
    <phoneticPr fontId="3" type="noConversion"/>
  </si>
  <si>
    <t>154kV 당진S/S 장기사용 #4M.Tr 교체공사(일반)</t>
    <phoneticPr fontId="3" type="noConversion"/>
  </si>
  <si>
    <t>154kV 신탕정S/S, 탕정S/S T/L용 GIS 설치공사(전문)</t>
    <phoneticPr fontId="3" type="noConversion"/>
  </si>
  <si>
    <t>154kV 신탕정S/S, 탕정S/S T/L용 GIS 증설공사(일반)</t>
    <phoneticPr fontId="3" type="noConversion"/>
  </si>
  <si>
    <t>북당진S/S HVDC #2Pole GIS 초기점검공사</t>
    <phoneticPr fontId="3" type="noConversion"/>
  </si>
  <si>
    <t>월산S/S 154kV 장기사용 GIS 교체공사(전문)</t>
    <phoneticPr fontId="3" type="noConversion"/>
  </si>
  <si>
    <t>월산S/S 154kV 장기사용 GIS 교체공사(일반)</t>
    <phoneticPr fontId="3" type="noConversion"/>
  </si>
  <si>
    <t>석문S/S 154kV 한국가스공사T/L GIS 설치공사(전문)</t>
    <phoneticPr fontId="3" type="noConversion"/>
  </si>
  <si>
    <t>석문S/S 154kV 한국가스공사T/L GIS 증설공사(일반)</t>
    <phoneticPr fontId="3" type="noConversion"/>
  </si>
  <si>
    <t>부산 에코델타시티(2-4,5공구) 간선설치공사(전기) 감리용역</t>
    <phoneticPr fontId="3" type="noConversion"/>
  </si>
  <si>
    <t>부산 에코델타시티(2-4,5공구) 간선설치공사(전기) VLF진단용역</t>
    <phoneticPr fontId="3" type="noConversion"/>
  </si>
  <si>
    <t>북부산지사</t>
    <phoneticPr fontId="3" type="noConversion"/>
  </si>
  <si>
    <t>괘법동 도시철도 사상하단선 501변전소 15,650kW 신설공사 감리용역</t>
    <phoneticPr fontId="3" type="noConversion"/>
  </si>
  <si>
    <t>덕천동 북구청장 산업용(을)고압A 9,000kW 신설공사 감리용역</t>
    <phoneticPr fontId="3" type="noConversion"/>
  </si>
  <si>
    <t>2024년 기설 선하지 및 철탑부지 지적도면 작성용역(단가계약)</t>
    <phoneticPr fontId="3" type="noConversion"/>
  </si>
  <si>
    <t>양산지사</t>
    <phoneticPr fontId="3" type="noConversion"/>
  </si>
  <si>
    <t>신기동 양산시장 관문교 재가설 지장주 감리용역</t>
    <phoneticPr fontId="3" type="noConversion"/>
  </si>
  <si>
    <t>동래구 동래역 일원 지중화공사 감리용역</t>
    <phoneticPr fontId="3" type="noConversion"/>
  </si>
  <si>
    <t>괘법동 도시철도 사상하단선 501변전소 15,650kW 신설공사 기초자료조사용역</t>
    <phoneticPr fontId="3" type="noConversion"/>
  </si>
  <si>
    <t>동면 가산리 부산교통공사 20,000kW 예비전력 신설공사 감리용역</t>
    <phoneticPr fontId="3" type="noConversion"/>
  </si>
  <si>
    <t>2024년 부산울산본부 지중케이블 VLF진단용역(1~4권역)</t>
    <phoneticPr fontId="3" type="noConversion"/>
  </si>
  <si>
    <t>2024년 부산울산본부 주상변압기 절연유 PCBs 분석용역(단가)</t>
    <phoneticPr fontId="3" type="noConversion"/>
  </si>
  <si>
    <t>동구 고관로 지중화공사 감리용역</t>
    <phoneticPr fontId="3" type="noConversion"/>
  </si>
  <si>
    <t>2024년 PD모니터링 VLF 내전압시험 용역</t>
    <phoneticPr fontId="3" type="noConversion"/>
  </si>
  <si>
    <t>중부산지사</t>
    <phoneticPr fontId="3" type="noConversion"/>
  </si>
  <si>
    <t>2024년 고압고객 수전설비 열화상진단 용역</t>
    <phoneticPr fontId="3" type="noConversion"/>
  </si>
  <si>
    <t>2023년 가공배전설비 광학카메라 진단용역</t>
    <phoneticPr fontId="3" type="noConversion"/>
  </si>
  <si>
    <t>영도지사</t>
    <phoneticPr fontId="3" type="noConversion"/>
  </si>
  <si>
    <t>25년도 영도지사 배전선로 광학카메라 진단 용역</t>
    <phoneticPr fontId="3" type="noConversion"/>
  </si>
  <si>
    <t>2024년 부산울산본부 직할 공중배전설비 광학카메라 진단용역</t>
    <phoneticPr fontId="3" type="noConversion"/>
  </si>
  <si>
    <t>2024년 부산울산본부 지상변압기 절연유 가스분석 용역</t>
    <phoneticPr fontId="3" type="noConversion"/>
  </si>
  <si>
    <t>2024년 부산울산본부 지상변압기 퓨란진단 용역</t>
    <phoneticPr fontId="3" type="noConversion"/>
  </si>
  <si>
    <t>2024년 직할 지상기기 열화상 진단 용역</t>
    <phoneticPr fontId="3" type="noConversion"/>
  </si>
  <si>
    <t>2024년 상반기 자율안전진단 권역별 위탁 용역</t>
    <phoneticPr fontId="3" type="noConversion"/>
  </si>
  <si>
    <t>2024년 양산지사 지상기기 열화상 진단용역</t>
    <phoneticPr fontId="3" type="noConversion"/>
  </si>
  <si>
    <t>2024년 부산울산본부 직할 공중배전설비 열화상 진단용역</t>
    <phoneticPr fontId="3" type="noConversion"/>
  </si>
  <si>
    <t>부산 에코델타시티 3단계 1공구 간선설치공사(관로) 감리용역</t>
    <phoneticPr fontId="3" type="noConversion"/>
  </si>
  <si>
    <t>엄궁동 도시철도 사상하단선 차량기지변전소 16,800kW 신설공사 감리용역</t>
    <phoneticPr fontId="3" type="noConversion"/>
  </si>
  <si>
    <t>2024년 콘크리트전주 내부철근진단 용역(1~4권역)</t>
    <phoneticPr fontId="3" type="noConversion"/>
  </si>
  <si>
    <t>2024년 전력사업처 지상개폐기 PD진단 용역</t>
    <phoneticPr fontId="3" type="noConversion"/>
  </si>
  <si>
    <t>2024년 중부산지사 가공설비 열화상진단 용역</t>
    <phoneticPr fontId="3" type="noConversion"/>
  </si>
  <si>
    <t>2024년 중부산지사 가공설비 광학진단 용역</t>
    <phoneticPr fontId="3" type="noConversion"/>
  </si>
  <si>
    <t>괘법동 도시철도 사상하단선 501변전소 15,650kW 신설공사 위치탐사용역</t>
    <phoneticPr fontId="3" type="noConversion"/>
  </si>
  <si>
    <t>괘법동 도시철도 사상하단선 501변전소 15,650kW 신설공사 폐기물용역</t>
    <phoneticPr fontId="3" type="noConversion"/>
  </si>
  <si>
    <t>2023년 가공배전설비 열화상 진단용역</t>
    <phoneticPr fontId="3" type="noConversion"/>
  </si>
  <si>
    <t>부산 에코델타시티 3단계 2공구 간선설치공사(관로) 감리용역</t>
    <phoneticPr fontId="3" type="noConversion"/>
  </si>
  <si>
    <t>2024년 부산울산본부 안전장구 시험용역</t>
    <phoneticPr fontId="3" type="noConversion"/>
  </si>
  <si>
    <t>2024년 양산지사 지상개폐기 PD진단 용역</t>
    <phoneticPr fontId="3" type="noConversion"/>
  </si>
  <si>
    <t>2025년 부산울산본부 안전관리자 위탁용역</t>
    <phoneticPr fontId="3" type="noConversion"/>
  </si>
  <si>
    <t>울산전력지사</t>
    <phoneticPr fontId="3" type="noConversion"/>
  </si>
  <si>
    <t>2025년도 울산전력지사 변전소 청소 및 제초용역</t>
    <phoneticPr fontId="3" type="noConversion"/>
  </si>
  <si>
    <t>부산 에코델타시티(2-4,5공구) 간선설치공사(전기)</t>
    <phoneticPr fontId="3" type="noConversion"/>
  </si>
  <si>
    <t>신울산S/S 345kV #2,4M.Tr 3차 현대화공사(개폐장치 설치)</t>
    <phoneticPr fontId="3" type="noConversion"/>
  </si>
  <si>
    <t>신울산S/S 345kV #2,4M.Tr 3차 현대화공사(전력케이블 설치)</t>
    <phoneticPr fontId="3" type="noConversion"/>
  </si>
  <si>
    <t>신울산S/S 345kV #2,4M.Tr 3차 현대화공사(일반도급)</t>
    <phoneticPr fontId="3" type="noConversion"/>
  </si>
  <si>
    <t>'24년 울산화력S/Y 154kV 접속설비용 GIS 철거공사</t>
    <phoneticPr fontId="3" type="noConversion"/>
  </si>
  <si>
    <t>괘법동 도시철도 사상하단선 501변전소 15,650kW 신설공사</t>
    <phoneticPr fontId="3" type="noConversion"/>
  </si>
  <si>
    <t>24년 직할 지상변압기 활선엘보 분리연결공사</t>
    <phoneticPr fontId="3" type="noConversion"/>
  </si>
  <si>
    <t>2024년 지중배전선로 순시위탁공사(중부산.영도권역)</t>
    <phoneticPr fontId="3" type="noConversion"/>
  </si>
  <si>
    <t>부산울산본부 사옥 전기설비 누전개소 보수</t>
    <phoneticPr fontId="3" type="noConversion"/>
  </si>
  <si>
    <t>신기동 양산시장 관문교 재가설 지장주</t>
    <phoneticPr fontId="3" type="noConversion"/>
  </si>
  <si>
    <t>동부산전력지사</t>
    <phoneticPr fontId="3" type="noConversion"/>
  </si>
  <si>
    <t>765kV GIS 정밀·보통점검공사</t>
    <phoneticPr fontId="3" type="noConversion"/>
  </si>
  <si>
    <t>2024년 배전선로 고장예방 수목전지 공사</t>
    <phoneticPr fontId="3" type="noConversion"/>
  </si>
  <si>
    <t>154kV 효문-방어진T/L #8 ~ 방어진S/S 간 OPGW 보강공사</t>
  </si>
  <si>
    <t>345kV 북부산-울산T/P, 울주-고리N/P T/L 교차변경 관련 OPGW 이설공사</t>
  </si>
  <si>
    <t>동래구 동래역 일원 지중화공사</t>
    <phoneticPr fontId="3" type="noConversion"/>
  </si>
  <si>
    <t>'24년 울산전력지사 154kV 개폐장치 정밀점검공사</t>
    <phoneticPr fontId="3" type="noConversion"/>
  </si>
  <si>
    <t>사옥 종합방수(양산,중부산,북부산지사)</t>
    <phoneticPr fontId="3" type="noConversion"/>
  </si>
  <si>
    <t>OF케이블 옥외 압력유조(PT) 하우징 설치공사</t>
    <phoneticPr fontId="3" type="noConversion"/>
  </si>
  <si>
    <t>양산2교 대비관로 신설공사</t>
    <phoneticPr fontId="3" type="noConversion"/>
  </si>
  <si>
    <t>동면 가산리 부산교통공사 20,000kW 예비전력 신설공사</t>
    <phoneticPr fontId="3" type="noConversion"/>
  </si>
  <si>
    <t>2024년 양산지사 배전맨홀 점검공사</t>
    <phoneticPr fontId="3" type="noConversion"/>
  </si>
  <si>
    <t>154kV 언양-산막간 OPGW 증설공사</t>
  </si>
  <si>
    <t>동구 고관로 지중화공사</t>
    <phoneticPr fontId="3" type="noConversion"/>
  </si>
  <si>
    <t>서부산전력지사</t>
    <phoneticPr fontId="3" type="noConversion"/>
  </si>
  <si>
    <t>24년 서부산전력지사 154kV GIS 정밀점검공사</t>
  </si>
  <si>
    <t>24년 서부산전력지사 154kV M.Tr 정밀점검공사</t>
  </si>
  <si>
    <t>2024년 직할 맨홀점검공사(원스탑 장비활용)</t>
    <phoneticPr fontId="3" type="noConversion"/>
  </si>
  <si>
    <t>24~25년 전력구 종합감시시스템 위탁점검 및 정비공사</t>
    <phoneticPr fontId="3" type="noConversion"/>
  </si>
  <si>
    <t>서창s/s 비상시 연계력확보를위한 선로보강공사</t>
    <phoneticPr fontId="3" type="noConversion"/>
  </si>
  <si>
    <t>상대D/L 용량부족 선로확충공사</t>
    <phoneticPr fontId="3" type="noConversion"/>
  </si>
  <si>
    <t>765kV M.Tr 주변압기 2차 GIS 변경공사 및 가스누기 조치공사</t>
    <phoneticPr fontId="3" type="noConversion"/>
  </si>
  <si>
    <t>765kV #1,3,4M.Tr 보통점검공사</t>
    <phoneticPr fontId="3" type="noConversion"/>
  </si>
  <si>
    <t>2024년도 부산울산본부 가공배전 공가순시 위탁공사(A권역)</t>
    <phoneticPr fontId="3" type="noConversion"/>
  </si>
  <si>
    <t>2024년도 부산울산본부 가공배전 공가순시 위탁공사(B권역)</t>
    <phoneticPr fontId="3" type="noConversion"/>
  </si>
  <si>
    <t>2024년도 부산울산본부 가공배전 공가순시 위탁공사(C권역)</t>
    <phoneticPr fontId="3" type="noConversion"/>
  </si>
  <si>
    <t>국가 재난안전통신망(PS-LTE) 활용 지하전력구 비상통신망 전환 구축공사</t>
  </si>
  <si>
    <t>울산지사 별관 1층 휴게실 조성 및 담장보수공사</t>
    <phoneticPr fontId="3" type="noConversion"/>
  </si>
  <si>
    <t>신울산S/S 구내 기설 온라인PD 이설 공사</t>
    <phoneticPr fontId="3" type="noConversion"/>
  </si>
  <si>
    <t>2024년 배전맨홀 점검 및 청소 공사</t>
    <phoneticPr fontId="3" type="noConversion"/>
  </si>
  <si>
    <t>'24년 상반기 계통보호전송설비 시설공사</t>
  </si>
  <si>
    <t>부산 에코델타시티 3단계 1공구 간선설치공사(관로)</t>
    <phoneticPr fontId="3" type="noConversion"/>
  </si>
  <si>
    <t>부산 에코델타시티 3단계 1공구 간선설치(관로) 도통시험공사</t>
    <phoneticPr fontId="3" type="noConversion"/>
  </si>
  <si>
    <t>엄궁동 도시철도 사상하단선 차량기지변전소 16,800kW 신설공사</t>
    <phoneticPr fontId="3" type="noConversion"/>
  </si>
  <si>
    <t>양산지사 강당 조성 및 샤워실 환경개선공사</t>
    <phoneticPr fontId="3" type="noConversion"/>
  </si>
  <si>
    <t>동면 석산리 부산교통공사 10,200kW 신설 도통시험공사</t>
    <phoneticPr fontId="3" type="noConversion"/>
  </si>
  <si>
    <t>24년도 접지보강공사 가이더봉</t>
    <phoneticPr fontId="3" type="noConversion"/>
  </si>
  <si>
    <t>동구 고관로 지중화공사 포장복구</t>
    <phoneticPr fontId="3" type="noConversion"/>
  </si>
  <si>
    <t>24년 송전전력구 9개소 IP기반 비상통신망 구축공사</t>
  </si>
  <si>
    <t>154kV 북부산-양산-산막간 OPGW 증설공사</t>
  </si>
  <si>
    <t>2024년 북부산지사 접지보강공사</t>
    <phoneticPr fontId="3" type="noConversion"/>
  </si>
  <si>
    <t>부산 에코델타시티 3단계 2공구 간선설치공사(관로)</t>
    <phoneticPr fontId="3" type="noConversion"/>
  </si>
  <si>
    <t>부산 에코델타시티 3단계 2공구 간선설치(관로) 도통시험공사</t>
    <phoneticPr fontId="3" type="noConversion"/>
  </si>
  <si>
    <t>사옥 화장실 환경개선공사(동래,남부산,서울산지사)</t>
    <phoneticPr fontId="3" type="noConversion"/>
  </si>
  <si>
    <t>154kV GIS 정밀점검공사</t>
    <phoneticPr fontId="3" type="noConversion"/>
  </si>
  <si>
    <t>154kV M.Tr 및 OLTC 정밀점검공사</t>
    <phoneticPr fontId="3" type="noConversion"/>
  </si>
  <si>
    <t>양산평산동 택지개발관련 345kV 북부산-신울산T/L OPGW 이설공사</t>
  </si>
  <si>
    <t>24년 노후 무인보안시스템 교체공사</t>
    <phoneticPr fontId="3" type="noConversion"/>
  </si>
  <si>
    <t>'24년 효문S/S 154kV 변압기 대체공사(변압기 전문회사)</t>
    <phoneticPr fontId="3" type="noConversion"/>
  </si>
  <si>
    <t>'24년 효문S/S 154kV 변압기 대체공사(일반도급)</t>
    <phoneticPr fontId="3" type="noConversion"/>
  </si>
  <si>
    <t>154kV 신울산-옥동간 OPGW 증설공사</t>
  </si>
  <si>
    <t>'24년 하반기 계통보호전송설비 시설공사</t>
  </si>
  <si>
    <t>25~26년 직할 지중송전 협력회사 공사</t>
    <phoneticPr fontId="3" type="noConversion"/>
  </si>
  <si>
    <t>25~26년 직할 지중송전 위탁정비 공사</t>
    <phoneticPr fontId="3" type="noConversion"/>
  </si>
  <si>
    <t>경기도,경상북도</t>
    <phoneticPr fontId="3" type="noConversion"/>
  </si>
  <si>
    <t>울산광역시,경상남도</t>
    <phoneticPr fontId="3" type="noConversion"/>
  </si>
  <si>
    <t>경기도,강원특별자치도</t>
    <phoneticPr fontId="3" type="noConversion"/>
  </si>
  <si>
    <t>서울본부</t>
    <phoneticPr fontId="3" type="noConversion"/>
  </si>
  <si>
    <t>24년 DAS 단말설치 및 연동시험 위탁수시공사</t>
  </si>
  <si>
    <t>주변 파손 및 협착, 단차 발생 불량 저압접속함 보수 공사(중구)</t>
  </si>
  <si>
    <t>주변 파손 및 협착, 단차 발생 불량 저압접속함 보수 공사(종로구)</t>
  </si>
  <si>
    <t>방학사거리 지중화관련 배전계통 자가 광통신망 시설공사</t>
  </si>
  <si>
    <t>효자SC SCADA 주장치 교체공사</t>
  </si>
  <si>
    <t>2024년도 구의S/S 154kV 장기사용 GIS 교체공사</t>
  </si>
  <si>
    <t>154kV 녹번S/S #4M.Tr용 전력케이블 설치공사</t>
  </si>
  <si>
    <t>명동 #2 배전스테이션 내진보강공사 3차</t>
  </si>
  <si>
    <t>동대문중랑지사</t>
    <phoneticPr fontId="3" type="noConversion"/>
  </si>
  <si>
    <t>이문3 재정비촉진구역 주택용 등 38,250kW 신설</t>
  </si>
  <si>
    <t>강북성북지사</t>
    <phoneticPr fontId="3" type="noConversion"/>
  </si>
  <si>
    <t>노후 비난연케이블 교체공사</t>
  </si>
  <si>
    <t>마포용산지사</t>
    <phoneticPr fontId="3" type="noConversion"/>
  </si>
  <si>
    <t>동빙고S/S 서빙고D/L 외 직매해소공사</t>
  </si>
  <si>
    <t xml:space="preserve">이태원간13~반포로R9-1 VLF 불량케이블 교체공사 </t>
  </si>
  <si>
    <t>24년 지중선로 순시위탁 공사</t>
  </si>
  <si>
    <t>2024년 지상변압기 활선엘보 분리연결공사</t>
  </si>
  <si>
    <t>2024년 노원도봉 전력공급부 지상변압기 활선엘보 분리연결공사</t>
  </si>
  <si>
    <t>345kV 미금성동 전력구 등 23개 전력구 소방설비 보강공사</t>
  </si>
  <si>
    <t>전력구 운영시스템 강화액 원격격발기능 보강공사</t>
  </si>
  <si>
    <t>은평구 예일학교3차 지중화공사</t>
  </si>
  <si>
    <t>24년도 상반기 AMI보강공사</t>
  </si>
  <si>
    <t>검기만료 전력량계 교체 AMI 보강공사</t>
  </si>
  <si>
    <t>계시별 요금제 적용고객 대상 원격검침망 구축공사</t>
  </si>
  <si>
    <t>154kV 주변압기 1차측 접속방식 개선공사</t>
  </si>
  <si>
    <t>지하전력구 PS-LTE 비상통신망 2차 구축공사</t>
  </si>
  <si>
    <t>성동전력지사 구내 노후 테니스장 교체공사</t>
  </si>
  <si>
    <t>성동S/S 등 2개소 이산화탄소 경보설비 설치공사</t>
  </si>
  <si>
    <t>서대문은평지사</t>
  </si>
  <si>
    <t>수색8구역 주택재개발정비 전주 철거(고객)</t>
  </si>
  <si>
    <t xml:space="preserve">2024년 서대문은평지사 저압접속함 점검공사 </t>
  </si>
  <si>
    <t>2023년 서대문은평지사 맨핸드홀 내 저압설비 점검공사</t>
  </si>
  <si>
    <t>산성D/L 연계력 확보를 위한 선로강화공사</t>
  </si>
  <si>
    <t>154kV 순화서소문#2T/L EBG 해체점검공사</t>
  </si>
  <si>
    <t>2024년 중부전력지사 170kV GIS 정밀점검공사</t>
  </si>
  <si>
    <t>2024년 맨홀 청소 점검 공사(오수처리장비)</t>
  </si>
  <si>
    <t>2024년 맨홀 청소 점검 공사(인력식)</t>
  </si>
  <si>
    <t>서울본부 광역배전센터 구축공사</t>
  </si>
  <si>
    <t>서울본부 광역배전센터 구축 전기공사</t>
  </si>
  <si>
    <t>서울본부 광역배전센터 구축 소방공사</t>
  </si>
  <si>
    <t>공평15,16지구 주회선 인출공사</t>
  </si>
  <si>
    <t>공평15,16지구 예비회선 인출공사</t>
  </si>
  <si>
    <t>흥인변전소 용량부족 해소공사</t>
  </si>
  <si>
    <t>2024년 서울본부 배전공가 순시위탁</t>
  </si>
  <si>
    <t>2024년 서울본부 통합 위치탐사 용역</t>
  </si>
  <si>
    <t>명동 2배전스테이션 소방설비 보강공사</t>
  </si>
  <si>
    <t>성북구 배전계통 자가 광통신망 시설공사</t>
  </si>
  <si>
    <t>뚝도S/S 인출 OF케이블 선종교체공사</t>
  </si>
  <si>
    <t>장위전력구 전력구 운영시스템 설치공사</t>
  </si>
  <si>
    <t>2024년 서울본부 직할 170kV GIS 정밀점검공사</t>
  </si>
  <si>
    <t>2024년 서울본부 직할 154kV 주변압기 정밀점검공사</t>
  </si>
  <si>
    <t>'24년 송변전광단말장치 보강공사 (사급자재+도급공사 개략산출)</t>
  </si>
  <si>
    <t>신내S/S 풍도실 방음루버 설치 및 기타공사</t>
  </si>
  <si>
    <t>성동PO, 중부PO 지하층 방수 및 기타공사</t>
  </si>
  <si>
    <t>이문1구역 기반시설 지장전주 이설공사</t>
  </si>
  <si>
    <t>동부간선도로 지하화 지장전주 이설공사</t>
  </si>
  <si>
    <t>금성간1L3~5구간 지중화공사</t>
  </si>
  <si>
    <t>비가로수 수목전지 공사</t>
  </si>
  <si>
    <t>자수D/L 직매케이블 교체공사</t>
  </si>
  <si>
    <t>행당 7구역 일반인요청 지중화공사</t>
  </si>
  <si>
    <t>청계지역주택조합 일반인요청 지중화공사</t>
  </si>
  <si>
    <t>나진상가 지장설비 이설공사</t>
  </si>
  <si>
    <t>이태원동133-8 창크 지중화공사</t>
  </si>
  <si>
    <t>전력구 국부자동소화장치 교체</t>
  </si>
  <si>
    <t>누원초~누원고 통학로 지중화공사</t>
  </si>
  <si>
    <t>성동P/O 관내S/S 154kV GIS 정밀점검공사</t>
  </si>
  <si>
    <t>성동S/S 345kV GIS 정밀점검공사</t>
  </si>
  <si>
    <t>154kV 중부신촌T/L 등 3개T/L EBG 해체점검공사</t>
  </si>
  <si>
    <t>중랑구 중목초 통학로 지중화공사</t>
  </si>
  <si>
    <t xml:space="preserve">24년도 서울본부 직할 저압접속함 점검 및 보강 공사 </t>
  </si>
  <si>
    <t>154kV 원남-미아T/L(미아S/S 측) OF케이블 선종교체공사</t>
  </si>
  <si>
    <t>종암S/S 154kV 장기사용 M.Tr 교체</t>
  </si>
  <si>
    <t>종암S/S 23kV 장기사용 GIS 교체</t>
  </si>
  <si>
    <t>2024년 마포용산지사 맨홀점검공사(외부점검장비)</t>
  </si>
  <si>
    <t>2024년 마포용산지사 맨홀점검공사(오수처리장비)</t>
  </si>
  <si>
    <t>배전맨홀 청소점검 공사</t>
  </si>
  <si>
    <t>한남S/S 전력구 운영시스템 보강공사</t>
  </si>
  <si>
    <t>동대문중랑지사 노후 보일러 교체공사</t>
  </si>
  <si>
    <t>녹번S/S 승강기 교체공사</t>
  </si>
  <si>
    <t>왕십리S/S 등 4개소 노후 화재수신반 대체공사</t>
  </si>
  <si>
    <t>이문4구역 재개발 지장전주 이설공사</t>
  </si>
  <si>
    <t>수색S/S 현대화에 따른 배전선로 정비공사(2차)</t>
  </si>
  <si>
    <t>IP영상통화장치 보강공사</t>
  </si>
  <si>
    <t>중랑구 장안중학교 주변 지중화공사</t>
  </si>
  <si>
    <t>24년도 검침곤란개소 ami 우선구축공사</t>
  </si>
  <si>
    <t>지하전력구 PS-LTE 비상통신망 3차 구축공사</t>
  </si>
  <si>
    <t>2023년 ICT용 노후 전원설비 교체공사</t>
  </si>
  <si>
    <t>전력구 유출수 중랑천 방류관로 설치공사</t>
  </si>
  <si>
    <t>배전맨홀 청소공사</t>
  </si>
  <si>
    <t>24년도 하반기 AMI 보강공사</t>
  </si>
  <si>
    <t>수색옥내화에 다른 지중송전선로 설치공사</t>
  </si>
  <si>
    <t>변전소 무인보안시스템 교체공사</t>
  </si>
  <si>
    <t>용답동 재개발지구내 매몰철탑기초 철거공사</t>
  </si>
  <si>
    <t>2024년 광진성동지사 지상변압기 활선엘보 분리연결 공사</t>
  </si>
  <si>
    <t>방학초 통학로 지중화공사</t>
  </si>
  <si>
    <t>154kV 신내-중계#2T/L SW 증설</t>
  </si>
  <si>
    <t>154kV 수유분기 SW 증설공사</t>
  </si>
  <si>
    <t>345kV 성동S/S 154kV Sh.R 증설</t>
  </si>
  <si>
    <t>154kV 용산-동빙고 지장선로 이설공사</t>
  </si>
  <si>
    <t>관내 침수 고위험 변전소 배수설비 개선공사</t>
  </si>
  <si>
    <t>성동P/O 관내S/S 154kV M.Tr 정밀점검공사</t>
  </si>
  <si>
    <t>성동S/S 345kV M.Tr 및 OLTC 정밀점검공사</t>
  </si>
  <si>
    <t>2024년 중부전력지사 154kV M.Tr 보통, OLTC 정밀점검공사</t>
  </si>
  <si>
    <t>종로구 서울예고 주변 지중화공사</t>
  </si>
  <si>
    <t>용두S/S 154kV #3M.Tr 증설공사</t>
  </si>
  <si>
    <t>휘경S/S 154kV 장기사용 M.Tr 교체</t>
  </si>
  <si>
    <t>154kV 상암S/S #4M.Tr용 GIS 설치공사</t>
  </si>
  <si>
    <t>154kV 상암S/S #4M.Tr 설치공사</t>
  </si>
  <si>
    <t>상암S/S 등 2개 변전소 풍도실 지붕 마감재 보수공사</t>
  </si>
  <si>
    <t>345kV 중부S/S 중량물(Sh.R) 수송로 보강공사</t>
  </si>
  <si>
    <t>연세D/L 외 2회선 비난연케이블 교체공사</t>
  </si>
  <si>
    <t>옥정초등학교 통학로개선 지중화공사(그린뉴딜)</t>
  </si>
  <si>
    <t>아차산 역세권 청년주택 일반인요청 지중화공사</t>
  </si>
  <si>
    <t>전력구 유출수 불광천 방류관로 설치공사</t>
  </si>
  <si>
    <t>미금-성동 전력구 보수공사</t>
  </si>
  <si>
    <t>2025-2026 성동전력지사 지중송전 협력회사 공사</t>
  </si>
  <si>
    <t>154kV 군자-화양 등 2개 T/L 선종교체공사</t>
  </si>
  <si>
    <t>나진상가 지장 154kV용산동빙고T/L 이설공사</t>
  </si>
  <si>
    <t xml:space="preserve">2025-2026년 지중송전설비 위탁정비공사 </t>
  </si>
  <si>
    <t>청계자이 일반인요청 지중화공사</t>
  </si>
  <si>
    <t>성수동 이마트 일반인요청 지중화공사</t>
  </si>
  <si>
    <t>도봉구 도봉로(방학역 인근) 지중화공사 VLF진단용역</t>
  </si>
  <si>
    <t>수색S/S 옥내화관련 송전선로 지중화정비공사 재해예방기술지도용역</t>
  </si>
  <si>
    <t>이문3 재정비촉진구역 주택용 등 38,250kW 신설 감리</t>
  </si>
  <si>
    <t>하월곡동 동북선도시철도 18.4MW 신규공사 감리용역</t>
  </si>
  <si>
    <t>24년도 위해조류 위탁포획 용역</t>
  </si>
  <si>
    <t>국가계약법시행령 제26조 1항 2호 자목</t>
    <phoneticPr fontId="3" type="noConversion"/>
  </si>
  <si>
    <t>24년 지중순시용역(3권역)</t>
  </si>
  <si>
    <t>2024년 광진성동지사 VLF진단 연간단가 용역</t>
  </si>
  <si>
    <t>노원도봉지사</t>
    <phoneticPr fontId="3" type="noConversion"/>
  </si>
  <si>
    <t>24년 신설지중케이블 VLF내전압 진단 용역</t>
  </si>
  <si>
    <t>2024년 노원도봉 전력공급부 신설케이블 VLF진단용역</t>
  </si>
  <si>
    <t>2024년 성동전력지사 관내 변전소 청소용역</t>
  </si>
  <si>
    <t>은평구 예일학교3차 지중화공사 위치탐사용역</t>
  </si>
  <si>
    <t>은평구 예일학교3차 지중화공사 폐기물처리용역</t>
  </si>
  <si>
    <t>은평구 예일학교3차 지중화공사 감리용역(PQ)</t>
  </si>
  <si>
    <t>24년 공중 배전설비 초음파 진단용역</t>
  </si>
  <si>
    <t>154kV 용산-동빙고 지장선로 이설공사 설계용역</t>
  </si>
  <si>
    <t>이문3 재정비촉진구역 주택용 등 38,250kW 신설 VLF</t>
  </si>
  <si>
    <t>이문3 재정비촉진구역 주택용 등 38,250kW 신설 도통시험</t>
  </si>
  <si>
    <t>이문3 재정비촉진구역 주택용 등 38,250kW 신설 폐기물</t>
  </si>
  <si>
    <t>이문3 재정비촉진구역 주택용 등 38,250kW 신설 위치탐사용역</t>
  </si>
  <si>
    <t>수색8구역 주택재개발정비 전주 철거(고객) 감리용역</t>
  </si>
  <si>
    <t>응암동 770-5 구산토건㈜ 150kW 외1 신설 감리용역</t>
  </si>
  <si>
    <t>2024년 배전설비 열화상 진단용역</t>
  </si>
  <si>
    <t>석관동 338-18 건물신축 지장전주 이설공사(고) 감리</t>
  </si>
  <si>
    <t>산성D/L 연계력 확보를 위한 선로강화공사 감리용역</t>
  </si>
  <si>
    <t>24년도 광진성동지사 배전설비 광학카메라 진단용역</t>
  </si>
  <si>
    <t>2024년 가공배전설비 광학카메라 진단용역</t>
  </si>
  <si>
    <t>2024년 서울본부 안전의식 수준진단 위탁용역</t>
  </si>
  <si>
    <t>중랑구 상봉중앙로 지중화공사 VLF  진단용역</t>
  </si>
  <si>
    <t>24년 콘크리트 전주 내부진단용역</t>
  </si>
  <si>
    <t>PCBs 분석 용역</t>
  </si>
  <si>
    <t>뚝도S/S 인출 OF케이블 선종교체공사 감리용역</t>
  </si>
  <si>
    <t>이문1구역 기반시설 지장전주 이설공사 감리용역</t>
  </si>
  <si>
    <t>동부간선도로 지하화 지장전주 이설공사 감리용역</t>
  </si>
  <si>
    <t>금성간1L3~5구간 지중화공사 감리용역</t>
  </si>
  <si>
    <t>24년 열화상진단용역</t>
  </si>
  <si>
    <t>2024년도 활선엘보 분리연결공사(서대문은평)</t>
  </si>
  <si>
    <t>행당 7구역 일반인요청 지중화공사 감리용역</t>
  </si>
  <si>
    <t>청계지역주택조합 일반인요청 지중화공사 감리용역</t>
  </si>
  <si>
    <t>나진상가 지장설비 이설공사 감리용역</t>
  </si>
  <si>
    <t>2023년 지상변압기 누설전류 측정용역</t>
  </si>
  <si>
    <t xml:space="preserve">2023년 저압입상장치 열화상진단용역 </t>
  </si>
  <si>
    <t>2023년 지중저압설비 안전점검용역</t>
  </si>
  <si>
    <t>누원초~누원고 통학로 지중화공사 감리용역</t>
  </si>
  <si>
    <t>중랑구 중목초 통학로 지중화공사 감리용역</t>
  </si>
  <si>
    <t>중랑구 중목초 통학로 지중화공사 폐기물용역</t>
  </si>
  <si>
    <t>중랑구 중목초 통학로 지중화공사 위치탐사용역</t>
  </si>
  <si>
    <t>공평15,16지구 주회선 인출공사 감리용역</t>
  </si>
  <si>
    <t>공평15,16지구 예비회선 인출공사 감리용역</t>
  </si>
  <si>
    <t>2024년 서울본부 제1권역 지상기기 열화상 진단용역</t>
  </si>
  <si>
    <t>2024년 서울본부 제2권역 지상기기 열화상 진단용역</t>
  </si>
  <si>
    <t>2024년 서울본부 제3권역 지상기기 열화상 진단용역</t>
  </si>
  <si>
    <t>154kV 원남-미아T/L(미아S/S 측) OF케이블 선종교체공사 책임감리용역</t>
  </si>
  <si>
    <t xml:space="preserve">2024 서대문은평지사 수전설비 열화상 진단 </t>
  </si>
  <si>
    <t>24년 광학카메라 진단용역</t>
  </si>
  <si>
    <t>24년도 광진성동지사 배전설비 열화상 진단용역</t>
  </si>
  <si>
    <t>이태원동133-8 창크 지중화공사 감리용역</t>
  </si>
  <si>
    <t>2024년도 가공배전설비 초음파 진단용역</t>
  </si>
  <si>
    <t>중랑구 망우로21 지중화공사 감리용역</t>
  </si>
  <si>
    <t>중랑구 망우로21 지중화공사 폐기물처리용역</t>
  </si>
  <si>
    <t>중랑구 망우로21 지중화공사 위치탐사용역</t>
  </si>
  <si>
    <t>24년도 서울본부 직할 지중저압설비 열화상 진단 용역</t>
  </si>
  <si>
    <t>24년도 서울본부 통합 지상변압기 퓨란진단 용역</t>
  </si>
  <si>
    <t>24년도 서울본부 통합 지상변압기 절연유 가스분석 용역</t>
  </si>
  <si>
    <t>이문4구역 재개발 지장전주 이설공사 감리용역</t>
  </si>
  <si>
    <t>2024년 콘크리트전주 내부 철근진단 용역(강북구)</t>
  </si>
  <si>
    <t>2024년 콘크리트전주 내부 철근진단 용역(성북구)</t>
  </si>
  <si>
    <t>2024년도 가공배전설비 광학카메라 진단용역</t>
  </si>
  <si>
    <t>중랑구 장안중학교 주변 지중화공사 감리용역</t>
  </si>
  <si>
    <t>중랑구 장안중학교 주변 지중화공사 폐기물용역</t>
  </si>
  <si>
    <t>중랑구 장안중학교 주변 지중화공사 위치탐사용역</t>
  </si>
  <si>
    <t>광진구 자양초등학교 주변 지중화공사 VLF진단용역</t>
  </si>
  <si>
    <t>동대문구 왕산로 지중화공사 VLF진단용역</t>
  </si>
  <si>
    <t>수색옥내화에 다른 지중송전선로 설치공사 책임감리용역</t>
  </si>
  <si>
    <t>345kV 중부S/S 중량물(Sh.R) 수송로 보강공사 설계용역</t>
  </si>
  <si>
    <t>2024년 성동관내 전력구 정밀안전 점검용역</t>
  </si>
  <si>
    <t>2024년 중부관내 전력구 정밀안전 점검용역</t>
  </si>
  <si>
    <t>24년 수동형 보호기기 성능점검 위탁용역</t>
  </si>
  <si>
    <t>2024년 가공배전설비 열화상 진단용역</t>
  </si>
  <si>
    <t>중랑구 망우로21 지중화공사 VLF  진단용역</t>
  </si>
  <si>
    <t>2024년 서울본부 제1권역 지상개폐기 PD 진단용역</t>
  </si>
  <si>
    <t>2024년 서울본부 제2권역 지상개폐기 PD 진단용역</t>
  </si>
  <si>
    <t>2024년 서울본부 제3권역 지상개폐기 PD 진단용역</t>
  </si>
  <si>
    <t>2024년 서울본부 제4권역 지상개폐기 PD 진단용역</t>
  </si>
  <si>
    <t>2024년 서울본부 제5권역 지상개폐기 PD 진단용역</t>
  </si>
  <si>
    <t>2024년 배전설비 광학카메라 진단용역</t>
  </si>
  <si>
    <t>방학초 통학로 지중화공사 감리용역</t>
  </si>
  <si>
    <t>2024년 서울본부 안전장구 정기점검 용역</t>
  </si>
  <si>
    <t>은평구 예일학교3차 지중화공사 VLF진단용역</t>
  </si>
  <si>
    <t>종로구 서울예고 주변 지중화공사 위치탐사 용역</t>
  </si>
  <si>
    <t>종로구 서울예고 주변 지중화공사 폐기물 처리용역</t>
  </si>
  <si>
    <t>종로구 서울예고 주변 지중화공사 감리용역(PQ)</t>
  </si>
  <si>
    <t>옥정초등학교 통학로개선 지중화공사(그린뉴딜) 감리용역</t>
  </si>
  <si>
    <t>아차산 역세권 청년주택 일반인요청 지중화공사 감리용역</t>
  </si>
  <si>
    <t>24년 공중 배전설비 열화상 진단용역</t>
  </si>
  <si>
    <t>2024년 서울본부 지상개폐기 PD 정밀진단 1차용역</t>
  </si>
  <si>
    <t>2024년 서울본부 지상개폐기 PD 정밀진단 2차용역</t>
  </si>
  <si>
    <t>나진상가 지장 154kV용산동빙고T/L 이설공사 감리용역</t>
  </si>
  <si>
    <t>154kV 군자-화양 등 2개 T/L 선종교체공사 책임감리용역</t>
  </si>
  <si>
    <t>‘25년 직할 관내 변전소 승강기 점검용역 시행</t>
  </si>
  <si>
    <t>‘25년 직할 관내 변전소 청소용역 시행</t>
  </si>
  <si>
    <t>24년 동계 가공개폐기 열화상 진단용역</t>
  </si>
  <si>
    <t>성수동 이마트 일반인요청 지중화공사 감리용역</t>
  </si>
  <si>
    <t>2025년도 마포용산지사 위탁 조류구제용역</t>
  </si>
  <si>
    <t>2025년 성동전력지사 관내 변전소 청소용역</t>
  </si>
  <si>
    <t>2025년 성동전력지사 승강기 점검 용역</t>
  </si>
  <si>
    <t>2025년 중부전력지사 관내 변전소 청소용역</t>
  </si>
  <si>
    <t>2025~2026년 중부전력지사 소방설비 점검 및 보수용역</t>
  </si>
  <si>
    <t>2025~2026년 중부전력지사 관내 무인변전소 경비용역</t>
  </si>
  <si>
    <t>설악동 객실 도배장판 교체공사</t>
    <phoneticPr fontId="3" type="noConversion"/>
  </si>
  <si>
    <t>기계실 노후 순환펌프 교체공사</t>
    <phoneticPr fontId="3" type="noConversion"/>
  </si>
  <si>
    <t>송변전건설단</t>
    <phoneticPr fontId="3" type="noConversion"/>
  </si>
  <si>
    <t>송전건설실</t>
    <phoneticPr fontId="3" type="noConversion"/>
  </si>
  <si>
    <t>수혜자 분담방식의 신설 송전선로 지중화 확대방안 수립 및 법제화</t>
    <phoneticPr fontId="3" type="noConversion"/>
  </si>
  <si>
    <t>보상정책부</t>
    <phoneticPr fontId="3" type="noConversion"/>
  </si>
  <si>
    <t>송변전설비 편입토지 미래가치 반영 보상기준 마련 연구</t>
    <phoneticPr fontId="3" type="noConversion"/>
  </si>
  <si>
    <t>수안보연수원</t>
    <phoneticPr fontId="3" type="noConversion"/>
  </si>
  <si>
    <t>수안보연수원 사옥 및 사택 내진보강공사</t>
    <phoneticPr fontId="3" type="noConversion"/>
  </si>
  <si>
    <t xml:space="preserve"> </t>
    <phoneticPr fontId="3" type="noConversion"/>
  </si>
  <si>
    <t>사옥 외벽 도장보수공사</t>
    <phoneticPr fontId="3" type="noConversion"/>
  </si>
  <si>
    <t xml:space="preserve"> </t>
    <phoneticPr fontId="16" type="noConversion"/>
  </si>
  <si>
    <t>관리팀</t>
    <phoneticPr fontId="3" type="noConversion"/>
  </si>
  <si>
    <t>이불피 등 15종 세탁용역 연간 단가계약</t>
    <phoneticPr fontId="3" type="noConversion"/>
  </si>
  <si>
    <t>전기안전관리자 선임 및 업무대행 용역</t>
    <phoneticPr fontId="3" type="noConversion"/>
  </si>
  <si>
    <t>스마트미터링실</t>
    <phoneticPr fontId="3" type="noConversion"/>
  </si>
  <si>
    <t>미터링계획담당</t>
    <phoneticPr fontId="3" type="noConversion"/>
  </si>
  <si>
    <t>고압 AMI시스템 성능개선 및 보강</t>
    <phoneticPr fontId="3" type="noConversion"/>
  </si>
  <si>
    <t>미터링운영담당</t>
    <phoneticPr fontId="3" type="noConversion"/>
  </si>
  <si>
    <t>AMI 분야 업무위탁 용역('23~'24년)</t>
    <phoneticPr fontId="3" type="noConversion"/>
  </si>
  <si>
    <t>2024년 AMI 통신망(PLC) 구축공사</t>
    <phoneticPr fontId="3" type="noConversion"/>
  </si>
  <si>
    <t>2024년 AMI 통신망(LTE) 구축공사</t>
    <phoneticPr fontId="3" type="noConversion"/>
  </si>
  <si>
    <t>안전보건처</t>
    <phoneticPr fontId="3" type="noConversion"/>
  </si>
  <si>
    <t>비상계획실</t>
    <phoneticPr fontId="3" type="noConversion"/>
  </si>
  <si>
    <t>2024년 시설방호용역(특수경비, 일반경비, 현관안내)</t>
    <phoneticPr fontId="3" type="noConversion"/>
  </si>
  <si>
    <t>인재개발원</t>
    <phoneticPr fontId="3" type="noConversion"/>
  </si>
  <si>
    <t>교육지원부</t>
    <phoneticPr fontId="3" type="noConversion"/>
  </si>
  <si>
    <t>본관 1층 로비 환경개선공사</t>
    <phoneticPr fontId="3" type="noConversion"/>
  </si>
  <si>
    <t>본관 151, 207호 환경개선공사</t>
    <phoneticPr fontId="3" type="noConversion"/>
  </si>
  <si>
    <t>교육기획실</t>
    <phoneticPr fontId="3" type="noConversion"/>
  </si>
  <si>
    <t>북러닝 교육과정 운영</t>
    <phoneticPr fontId="3" type="noConversion"/>
  </si>
  <si>
    <t>교육대행</t>
    <phoneticPr fontId="3" type="noConversion"/>
  </si>
  <si>
    <t>외국어(영어 외) 대면교육 운영 용역</t>
    <phoneticPr fontId="3" type="noConversion"/>
  </si>
  <si>
    <t>외국어(영어) 대면교육 운영 용역</t>
    <phoneticPr fontId="3" type="noConversion"/>
  </si>
  <si>
    <t>안전교육부</t>
    <phoneticPr fontId="3" type="noConversion"/>
  </si>
  <si>
    <t>24년 안전분야 VR 콘텐츠 개발용역</t>
    <phoneticPr fontId="3" type="noConversion"/>
  </si>
  <si>
    <t>송변전교육부</t>
    <phoneticPr fontId="3" type="noConversion"/>
  </si>
  <si>
    <t>가공송전 철탑설계 및 검토 교육용 콘텐츠 개발</t>
    <phoneticPr fontId="3" type="noConversion"/>
  </si>
  <si>
    <t>24년도 세탁용역</t>
    <phoneticPr fontId="3" type="noConversion"/>
  </si>
  <si>
    <t>24년도 전세버스 임차용역</t>
    <phoneticPr fontId="3" type="noConversion"/>
  </si>
  <si>
    <t>스마트러닝부</t>
    <phoneticPr fontId="3" type="noConversion"/>
  </si>
  <si>
    <t>e러닝 위탁교육운영 용역</t>
    <phoneticPr fontId="3" type="noConversion"/>
  </si>
  <si>
    <t>콘텐츠 개발 용역</t>
    <phoneticPr fontId="3" type="noConversion"/>
  </si>
  <si>
    <t>인천본부</t>
    <phoneticPr fontId="3" type="noConversion"/>
  </si>
  <si>
    <t>청농D/L 연계력 확보를 위한 선로 강화공사</t>
    <phoneticPr fontId="3" type="noConversion"/>
  </si>
  <si>
    <t>화전초 그린뉴딜 지중화공사</t>
    <phoneticPr fontId="3" type="noConversion"/>
  </si>
  <si>
    <t>부평초 그린뉴딜 지중화공사</t>
    <phoneticPr fontId="3" type="noConversion"/>
  </si>
  <si>
    <t>김포지사</t>
    <phoneticPr fontId="3" type="noConversion"/>
  </si>
  <si>
    <t>2024년 김포지사 수목전지 공사</t>
    <phoneticPr fontId="3" type="noConversion"/>
  </si>
  <si>
    <t>부천지사</t>
    <phoneticPr fontId="3" type="noConversion"/>
  </si>
  <si>
    <t>2024년 인천본부 지중배전선로 순시위탁공사(2권역)</t>
    <phoneticPr fontId="3" type="noConversion"/>
  </si>
  <si>
    <t>부천괴안 공공주택지구 간선설치공사</t>
  </si>
  <si>
    <t>서인천지사</t>
    <phoneticPr fontId="3" type="noConversion"/>
  </si>
  <si>
    <t>24년 서인천지사 수급지점 개폐기 조작공사</t>
    <phoneticPr fontId="3" type="noConversion"/>
  </si>
  <si>
    <t>제물포지사</t>
    <phoneticPr fontId="3" type="noConversion"/>
  </si>
  <si>
    <t>2024년 제물포지사 수목전지공사</t>
    <phoneticPr fontId="3" type="noConversion"/>
  </si>
  <si>
    <t xml:space="preserve">2024년 남인천지사 수급지점 개폐기 조작공사 </t>
    <phoneticPr fontId="3" type="noConversion"/>
  </si>
  <si>
    <t xml:space="preserve">인천광역시 </t>
    <phoneticPr fontId="3" type="noConversion"/>
  </si>
  <si>
    <t xml:space="preserve">24년 배전맨홀 점검공사 </t>
  </si>
  <si>
    <t>영종지사</t>
    <phoneticPr fontId="3" type="noConversion"/>
  </si>
  <si>
    <t>관제108 외 관로구 밀폐 및 결로방지 설치공사</t>
    <phoneticPr fontId="3" type="noConversion"/>
  </si>
  <si>
    <t>신시흥S/S 154kV Sh.R 증설공사(전문)</t>
    <phoneticPr fontId="3" type="noConversion"/>
  </si>
  <si>
    <t>신시흥S/S 170kV GIS 증설공사(전문)</t>
    <phoneticPr fontId="3" type="noConversion"/>
  </si>
  <si>
    <t>신시흥S/S 154kV Sh.R 증설공사(일반)</t>
    <phoneticPr fontId="3" type="noConversion"/>
  </si>
  <si>
    <t>신시화S/S 345kV Sh.R 및 #4M.Tr 증설공사(전문)</t>
    <phoneticPr fontId="3" type="noConversion"/>
  </si>
  <si>
    <t>신시화S/S 345kV Sh.R, #4M.Tr 및 154kV 신규수용 증설공사(일반)</t>
    <phoneticPr fontId="3" type="noConversion"/>
  </si>
  <si>
    <t>신시화S/S 362kV GIS 증설공사(전문)</t>
    <phoneticPr fontId="3" type="noConversion"/>
  </si>
  <si>
    <t>신시화S/S 170kV GIS 증설공사(전문)</t>
    <phoneticPr fontId="3" type="noConversion"/>
  </si>
  <si>
    <t>24~25년도 인천본부 화재확산 방지재 총액공사</t>
    <phoneticPr fontId="3" type="noConversion"/>
  </si>
  <si>
    <t>부평전력지사</t>
    <phoneticPr fontId="3" type="noConversion"/>
  </si>
  <si>
    <t>2024년 을왕, 송현S/S 25.8kV EGIS 신규 설치공사</t>
    <phoneticPr fontId="3" type="noConversion"/>
  </si>
  <si>
    <t>강화지사-통진변전소 KepCIT용 광케이블 시설공사</t>
    <phoneticPr fontId="3" type="noConversion"/>
  </si>
  <si>
    <t>대화초 일원 지중화공사</t>
    <phoneticPr fontId="3" type="noConversion"/>
  </si>
  <si>
    <t>대화초 일원 지중화공사 도통시험</t>
    <phoneticPr fontId="3" type="noConversion"/>
  </si>
  <si>
    <t>2024년 김포지사 수급지점 인입개폐기 투개방</t>
    <phoneticPr fontId="3" type="noConversion"/>
  </si>
  <si>
    <t>2024년 김포지사 가이더봉 접지보강공사</t>
    <phoneticPr fontId="3" type="noConversion"/>
  </si>
  <si>
    <t>2024년 상반기 부천지사 수목전지공사</t>
    <phoneticPr fontId="3" type="noConversion"/>
  </si>
  <si>
    <t>백석D/L 연계력 확보를 위한 선로강화공사</t>
    <phoneticPr fontId="3" type="noConversion"/>
  </si>
  <si>
    <t>24년 영종지사 배전맨홀 청소점검공사</t>
    <phoneticPr fontId="3" type="noConversion"/>
  </si>
  <si>
    <t>'24~'25년 인천본부 전력구 운영시스템 위탁점검 및 정비공사</t>
    <phoneticPr fontId="3" type="noConversion"/>
  </si>
  <si>
    <t>154kV 부천-역곡T/L 대한전선製 열경화공법 EBG 보강공사</t>
    <phoneticPr fontId="3" type="noConversion"/>
  </si>
  <si>
    <t>시흥전력지사</t>
    <phoneticPr fontId="3" type="noConversion"/>
  </si>
  <si>
    <t>케이블타워용 피뢰기 교체공사</t>
    <phoneticPr fontId="3" type="noConversion"/>
  </si>
  <si>
    <t>22.9kV 영종T8~T11 철거공사</t>
    <phoneticPr fontId="3" type="noConversion"/>
  </si>
  <si>
    <t>송도10-1공구 광케이블 시설공사</t>
    <phoneticPr fontId="3" type="noConversion"/>
  </si>
  <si>
    <t>24년 변압기공동이용 자고객 AMI 구축 공사</t>
    <phoneticPr fontId="3" type="noConversion"/>
  </si>
  <si>
    <t>공기업ㆍ준정부기관 계약사무규칙 제8조 1항 2호</t>
    <phoneticPr fontId="16" type="noConversion"/>
  </si>
  <si>
    <t>2024년 저압AMI DCU 보강 공사</t>
    <phoneticPr fontId="3" type="noConversion"/>
  </si>
  <si>
    <t>영종첨단복합항공단지 배전간선 설치공사(관로)</t>
    <phoneticPr fontId="3" type="noConversion"/>
  </si>
  <si>
    <t>용현초 그린뉴딜 지중화공사</t>
    <phoneticPr fontId="3" type="noConversion"/>
  </si>
  <si>
    <t>중삼D/L 연계불가해소공사</t>
    <phoneticPr fontId="3" type="noConversion"/>
  </si>
  <si>
    <t>24년 VLF 진단결과 불량케이블 교체공사</t>
  </si>
  <si>
    <t>60sq 노후 지중케이블 교체공사_고가</t>
  </si>
  <si>
    <t>복지DL 31년초과 60SQ 노후케이블 교체</t>
    <phoneticPr fontId="3" type="noConversion"/>
  </si>
  <si>
    <t>2024년 맨홀 점검공사</t>
    <phoneticPr fontId="3" type="noConversion"/>
  </si>
  <si>
    <t>부천S/S 용량부족 해소 선로확충공사</t>
    <phoneticPr fontId="3" type="noConversion"/>
  </si>
  <si>
    <t>도당S/S 도이D/L 연계력 확보를 위한 선로강화공사</t>
    <phoneticPr fontId="3" type="noConversion"/>
  </si>
  <si>
    <t>고강공영차고지 전기버스충전소 신규공급</t>
  </si>
  <si>
    <t>에스케이플러그하이버스 전용선로 신설공사</t>
    <phoneticPr fontId="3" type="noConversion"/>
  </si>
  <si>
    <t>2024년도 서인천지사 수목전지공사</t>
    <phoneticPr fontId="3" type="noConversion"/>
  </si>
  <si>
    <t>에스케이플러그하이버스 전용선로 신설공사 포장복구공사</t>
    <phoneticPr fontId="3" type="noConversion"/>
  </si>
  <si>
    <t>2024년 영종지사 지상변압기 활선엘보 분리연결공사</t>
    <phoneticPr fontId="3" type="noConversion"/>
  </si>
  <si>
    <t>강화지사</t>
    <phoneticPr fontId="3" type="noConversion"/>
  </si>
  <si>
    <t>석모리 보행환경 개선 지장전주 이설공사</t>
    <phoneticPr fontId="3" type="noConversion"/>
  </si>
  <si>
    <t>2023년 직할 170kV GIS정밀점검공사</t>
    <phoneticPr fontId="3" type="noConversion"/>
  </si>
  <si>
    <t>345kV 신가좌-신시흥 등 3개T/L 헬기주수애자세정공사</t>
    <phoneticPr fontId="3" type="noConversion"/>
  </si>
  <si>
    <t>345kV 신가좌-신시흥T/L 철탑보강 및 항공시설물 정비공사</t>
    <phoneticPr fontId="3" type="noConversion"/>
  </si>
  <si>
    <t>2024년 부평전력지사 362kV GIS 정밀점검 공사</t>
    <phoneticPr fontId="3" type="noConversion"/>
  </si>
  <si>
    <t>2024년 부평전력지사 170kV GIS 정밀점검 공사</t>
    <phoneticPr fontId="3" type="noConversion"/>
  </si>
  <si>
    <t>2024년 부평전력지사 154kV 주변압기 및 OLTC 정밀점검 공사</t>
    <phoneticPr fontId="3" type="noConversion"/>
  </si>
  <si>
    <t>2024년 부평전력지사 LS제 23kV GIS 메커니즘 보강공사</t>
    <phoneticPr fontId="3" type="noConversion"/>
  </si>
  <si>
    <t>2024-2025년 전력구 운영시스템 위탁점검 및 정비공사</t>
    <phoneticPr fontId="3" type="noConversion"/>
  </si>
  <si>
    <t>김포전력지사</t>
    <phoneticPr fontId="3" type="noConversion"/>
  </si>
  <si>
    <t>2024년 김포전력지사 362kV GIS 정밀점검</t>
    <phoneticPr fontId="3" type="noConversion"/>
  </si>
  <si>
    <t>2024년 인천본부 전력사업처 수목전지공사</t>
    <phoneticPr fontId="3" type="noConversion"/>
  </si>
  <si>
    <t>2024년 저압AMI 우선구축 공사</t>
    <phoneticPr fontId="3" type="noConversion"/>
  </si>
  <si>
    <t>국가계약법시행령 제26조 1항 2호 가목</t>
    <phoneticPr fontId="16" type="noConversion"/>
  </si>
  <si>
    <t>인천산업학교 그린뉴딜 지중화공사</t>
    <phoneticPr fontId="3" type="noConversion"/>
  </si>
  <si>
    <t>24년 영종지사 지중 저압접속함 점검공사</t>
    <phoneticPr fontId="3" type="noConversion"/>
  </si>
  <si>
    <t>갈산S/S 종합예방진단시스템 증설공사</t>
    <phoneticPr fontId="3" type="noConversion"/>
  </si>
  <si>
    <t>고장구간 판별시스템 설치공사</t>
    <phoneticPr fontId="3" type="noConversion"/>
  </si>
  <si>
    <t>345kV 신가좌-신시흥T/L No.15 태풍취약철탑 보강공사</t>
    <phoneticPr fontId="3" type="noConversion"/>
  </si>
  <si>
    <t>154kV 북시화S/S 종합예방진단시스템 설치공사</t>
  </si>
  <si>
    <t>154kV 동시화S/S 종합예방진단시스템 설치공사</t>
  </si>
  <si>
    <t>연평발전소 과학보안설비 보강공사</t>
    <phoneticPr fontId="3" type="noConversion"/>
  </si>
  <si>
    <t>영종첨단복합항공단지 배전간선 설치공사(케이블)</t>
    <phoneticPr fontId="3" type="noConversion"/>
  </si>
  <si>
    <t>2024년 하반기 부천지사 수목전지공사</t>
    <phoneticPr fontId="3" type="noConversion"/>
  </si>
  <si>
    <t>2024 지상개폐기 PD진단 용역</t>
    <phoneticPr fontId="3" type="noConversion"/>
  </si>
  <si>
    <t>2024 지상기기 열화상진단 용역</t>
    <phoneticPr fontId="3" type="noConversion"/>
  </si>
  <si>
    <t>2024 배전맨홀 점검공사</t>
    <phoneticPr fontId="3" type="noConversion"/>
  </si>
  <si>
    <t>2023년 직할 362kV GIS정밀점검공사</t>
    <phoneticPr fontId="3" type="noConversion"/>
  </si>
  <si>
    <t>송현S/S 종합예방진단장치 구축 공사</t>
    <phoneticPr fontId="3" type="noConversion"/>
  </si>
  <si>
    <t>2024년 인천본부 직할 지상변압기 활선엘보분리연결공사</t>
    <phoneticPr fontId="3" type="noConversion"/>
  </si>
  <si>
    <t>중산동 제3연륙교 지장전주이설공사</t>
    <phoneticPr fontId="3" type="noConversion"/>
  </si>
  <si>
    <t>중산동 제3연륙교 지장전주이설공사 도통시험</t>
    <phoneticPr fontId="3" type="noConversion"/>
  </si>
  <si>
    <t>154kV 남정왕S/S #3M.Tr 증설공사(전문)</t>
    <phoneticPr fontId="3" type="noConversion"/>
  </si>
  <si>
    <t>154kV 남정왕S/S #3M.Tr 증설공사(일반)</t>
    <phoneticPr fontId="3" type="noConversion"/>
  </si>
  <si>
    <t>154kV 남정왕S/S #3M.Tr용 GIS 증설공사(전문)</t>
    <phoneticPr fontId="3" type="noConversion"/>
  </si>
  <si>
    <t>154kV 남정왕S/S #3M.Tr 전력케이블 설치공사</t>
    <phoneticPr fontId="3" type="noConversion"/>
  </si>
  <si>
    <t>154kV 도당S/S #1M.Tr 증설공사(전문)</t>
    <phoneticPr fontId="3" type="noConversion"/>
  </si>
  <si>
    <t>154kV 도당S/S #1M.Tr 증설공사(일반)</t>
    <phoneticPr fontId="3" type="noConversion"/>
  </si>
  <si>
    <t>154kV 도당S/S #1M.Tr용 GIS 증설공사(전문)</t>
    <phoneticPr fontId="3" type="noConversion"/>
  </si>
  <si>
    <t>154kV 도당S/S #1M.Tr 전력케이블 설치공사</t>
    <phoneticPr fontId="3" type="noConversion"/>
  </si>
  <si>
    <t>154kV 동송도S/S #1M.Tr 증설공사(전문)</t>
    <phoneticPr fontId="3" type="noConversion"/>
  </si>
  <si>
    <t>154kV 동송도S/S #1M.Tr 증설공사(일반)</t>
    <phoneticPr fontId="3" type="noConversion"/>
  </si>
  <si>
    <t>154kV 동송도S/S #1M.Tr용 GIS 증설공사(전문)</t>
    <phoneticPr fontId="3" type="noConversion"/>
  </si>
  <si>
    <t>154kV 동송도S/S #1M.Tr 전력케이블 설치공사</t>
    <phoneticPr fontId="3" type="noConversion"/>
  </si>
  <si>
    <t>154kV 청천S/S #3M.Tr 증설공사(전문)</t>
    <phoneticPr fontId="3" type="noConversion"/>
  </si>
  <si>
    <t>154kV 청천S/S #3M.Tr 증설공사(일반)</t>
    <phoneticPr fontId="3" type="noConversion"/>
  </si>
  <si>
    <t>154kV 청천S/S #3M.Tr용 GIS 증설공사(전문)</t>
    <phoneticPr fontId="3" type="noConversion"/>
  </si>
  <si>
    <t>154kV 청천S/S #3M.Tr 전력케이블 설치공사</t>
    <phoneticPr fontId="3" type="noConversion"/>
  </si>
  <si>
    <t>345kV 신가좌-가정T/L (감시CCTV 설치)</t>
    <phoneticPr fontId="3" type="noConversion"/>
  </si>
  <si>
    <t>154kV 남동-관교 등 4개 T/L 피뢰기교체공사</t>
    <phoneticPr fontId="3" type="noConversion"/>
  </si>
  <si>
    <t xml:space="preserve">22.9kV 서도T11-T18 보강공사 </t>
    <phoneticPr fontId="3" type="noConversion"/>
  </si>
  <si>
    <t>송도10-2공구 광케이블 시설공사</t>
    <phoneticPr fontId="3" type="noConversion"/>
  </si>
  <si>
    <t>154kV 부흥-원미T/L SW 증설공사(전문)</t>
    <phoneticPr fontId="3" type="noConversion"/>
  </si>
  <si>
    <t>154kV 부흥-원미T/L SW 증설공사(일반)</t>
    <phoneticPr fontId="3" type="noConversion"/>
  </si>
  <si>
    <t>345kV GIS 교체공사(신가좌S/S)_전문</t>
    <phoneticPr fontId="3" type="noConversion"/>
  </si>
  <si>
    <t>345kV GIS 교체공사(신가좌S/S)_일반</t>
    <phoneticPr fontId="3" type="noConversion"/>
  </si>
  <si>
    <t>154kV GIS 교체공사(학익S/S)_전문</t>
    <phoneticPr fontId="3" type="noConversion"/>
  </si>
  <si>
    <t>154kV GIS 교체공사(학익S/S)_일반</t>
    <phoneticPr fontId="3" type="noConversion"/>
  </si>
  <si>
    <t>154kV GIS 교체공사(계양S/S)_전문</t>
    <phoneticPr fontId="3" type="noConversion"/>
  </si>
  <si>
    <t>154kV GIS 교체공사(계양S/S)_일반</t>
    <phoneticPr fontId="3" type="noConversion"/>
  </si>
  <si>
    <t>154kV GIS 교체공사(양곡S/S)_전문</t>
    <phoneticPr fontId="3" type="noConversion"/>
  </si>
  <si>
    <t>154kV GIS 교체공사(양곡S/S)_일반</t>
    <phoneticPr fontId="3" type="noConversion"/>
  </si>
  <si>
    <t>갈산S/S 154kV 신규수용공사(전문)</t>
    <phoneticPr fontId="3" type="noConversion"/>
  </si>
  <si>
    <t>갈산S/S 154kV 신규수용공사(일반)</t>
    <phoneticPr fontId="3" type="noConversion"/>
  </si>
  <si>
    <t>부천,원미S/S 154kV 신규수용공사(전문)</t>
    <phoneticPr fontId="3" type="noConversion"/>
  </si>
  <si>
    <t>부천,원미S/S 154kV 신규수용공사(일반)</t>
    <phoneticPr fontId="3" type="noConversion"/>
  </si>
  <si>
    <t>2024년 김포전력지사 154kV M.Tr 정밀점검</t>
    <phoneticPr fontId="3" type="noConversion"/>
  </si>
  <si>
    <t xml:space="preserve">백령도발전소 증설관련 통신 및 과학보안설비 시설, 보강공사 </t>
    <phoneticPr fontId="3" type="noConversion"/>
  </si>
  <si>
    <t>검단신도시(2-1,2공구) 광케이블 시설공사</t>
    <phoneticPr fontId="3" type="noConversion"/>
  </si>
  <si>
    <t>검단신도시(3-1,2공구) 광케이블 시설공사</t>
    <phoneticPr fontId="3" type="noConversion"/>
  </si>
  <si>
    <t>송도 역세권 전력통신용 광케이블 시설</t>
    <phoneticPr fontId="3" type="noConversion"/>
  </si>
  <si>
    <t>2023년 직할 154kV M.Tr 정밀점검공사 및 RIP 부싱교체</t>
    <phoneticPr fontId="3" type="noConversion"/>
  </si>
  <si>
    <t>345kV 신가좌-가정T/L C/T보강공사</t>
    <phoneticPr fontId="3" type="noConversion"/>
  </si>
  <si>
    <t>24년 시흥전력지사 170kV GIS 정밀점검공사</t>
    <phoneticPr fontId="3" type="noConversion"/>
  </si>
  <si>
    <t>24년 시흥전력지사 362kV GIS 정밀점검공사</t>
    <phoneticPr fontId="3" type="noConversion"/>
  </si>
  <si>
    <t>24년 시흥전력지사 154kV M.Tr 및 OLTC 정밀점검공사</t>
    <phoneticPr fontId="3" type="noConversion"/>
  </si>
  <si>
    <t>2024년 김포전력지사 170kV GIS 정밀점검</t>
    <phoneticPr fontId="3" type="noConversion"/>
  </si>
  <si>
    <t>진1리 도우항 지중화공사</t>
    <phoneticPr fontId="3" type="noConversion"/>
  </si>
  <si>
    <t>2025-2026년 지중송전설비 위탁정비공사(인천본부 직할)</t>
    <phoneticPr fontId="3" type="noConversion"/>
  </si>
  <si>
    <t>2025-2026년 인천본부 직할 지중송전협력회사 공사</t>
    <phoneticPr fontId="3" type="noConversion"/>
  </si>
  <si>
    <t>2025-2026년 지중송전설비 위탁정비공사(인천본부 시흥전력지사)</t>
    <phoneticPr fontId="3" type="noConversion"/>
  </si>
  <si>
    <t>2024년 인천본부 직할 지중선로 순시위탁공사</t>
    <phoneticPr fontId="3" type="noConversion"/>
  </si>
  <si>
    <t>2024년 지상개폐기 PD 정밀진단 용역</t>
    <phoneticPr fontId="3" type="noConversion"/>
  </si>
  <si>
    <t>2024년도 김포지사 신규 지중관로 위치탐사용역</t>
    <phoneticPr fontId="3" type="noConversion"/>
  </si>
  <si>
    <t>24-26년 시흥전력지사 관내 무인변전소 경비용역</t>
  </si>
  <si>
    <t>백령지사</t>
    <phoneticPr fontId="3" type="noConversion"/>
  </si>
  <si>
    <t>군도36호선 지장전주 이설 감리</t>
    <phoneticPr fontId="3" type="noConversion"/>
  </si>
  <si>
    <t>청농D/L 연계력 확보를 위한 선로 강화공사(감리용역)</t>
    <phoneticPr fontId="3" type="noConversion"/>
  </si>
  <si>
    <t>화전초 그린뉴딜 지중화공사 감리용역</t>
    <phoneticPr fontId="3" type="noConversion"/>
  </si>
  <si>
    <t>부평초 그린뉴딜 지중화공사 감리용역</t>
    <phoneticPr fontId="3" type="noConversion"/>
  </si>
  <si>
    <t>2024 서인천지사 지상변압기 활선엘보 분리연결공사</t>
    <phoneticPr fontId="3" type="noConversion"/>
  </si>
  <si>
    <t>24∼25년도 부평전력지사 관내변전소 소방설비점검 및 보수용역 시행</t>
    <phoneticPr fontId="3" type="noConversion"/>
  </si>
  <si>
    <t>부천괴안 공공주택지구 간선설치공사(감리)</t>
  </si>
  <si>
    <t>2024년도 인천본부 전력관리처 등 9개소 승강기 점검보수용역</t>
    <phoneticPr fontId="3" type="noConversion"/>
  </si>
  <si>
    <t>신시화S/S 345kV Sh.R, #4M.Tr 및 154kV 신규수용 책임감리용역</t>
    <phoneticPr fontId="3" type="noConversion"/>
  </si>
  <si>
    <t xml:space="preserve">23년 남인천지사 순시위탁공사 </t>
  </si>
  <si>
    <t>2024년 저압AMI 구축공사 외부감리용역(DCU)</t>
    <phoneticPr fontId="3" type="noConversion"/>
  </si>
  <si>
    <t>2024년 시흥전력지사 관내 변전소 청소용역</t>
  </si>
  <si>
    <t>가마지천 수해상습지 이설공사 감리용역</t>
    <phoneticPr fontId="3" type="noConversion"/>
  </si>
  <si>
    <t>풍곡역세권 도시개발사업 지장전주 이설공사 감리용역</t>
    <phoneticPr fontId="3" type="noConversion"/>
  </si>
  <si>
    <t>풍곡역세권 도시개발사업 지장전주 이설 관련 폐기물용역</t>
    <phoneticPr fontId="3" type="noConversion"/>
  </si>
  <si>
    <t>풍곡역세권 도시개발사업 지장전주 이설 관련 위치탐사용역</t>
    <phoneticPr fontId="3" type="noConversion"/>
  </si>
  <si>
    <t>풍곡역세권 도시개발사업 지장전주 이설 관련 VLF진단용역</t>
    <phoneticPr fontId="3" type="noConversion"/>
  </si>
  <si>
    <t>부평초 그린뉴딜 지중화공사 폐기물처리용역</t>
    <phoneticPr fontId="3" type="noConversion"/>
  </si>
  <si>
    <t>대화초 일원 지중화공사 감리용역</t>
    <phoneticPr fontId="3" type="noConversion"/>
  </si>
  <si>
    <t>대화초 일원 지중화공사 VLF진단용역</t>
    <phoneticPr fontId="3" type="noConversion"/>
  </si>
  <si>
    <t>대화초 일원 지중화공사 폐기물처리용역</t>
    <phoneticPr fontId="3" type="noConversion"/>
  </si>
  <si>
    <t>대화초 일원 지중화공사 도통탐사용역</t>
    <phoneticPr fontId="3" type="noConversion"/>
  </si>
  <si>
    <t>2024~2025년 부평전력지사 관내 무인변전소 경비용역</t>
    <phoneticPr fontId="3" type="noConversion"/>
  </si>
  <si>
    <t>345kV 신김포-서(신)인천T/L 경과지 설계측량 용역</t>
    <phoneticPr fontId="3" type="noConversion"/>
  </si>
  <si>
    <t>2024년 권역별 노후케이블 VLF 진단용역</t>
    <phoneticPr fontId="3" type="noConversion"/>
  </si>
  <si>
    <t>2024~26년 김포전력지사 관내 무인변전소 경비용역</t>
    <phoneticPr fontId="3" type="noConversion"/>
  </si>
  <si>
    <t xml:space="preserve">2024년 김포지사 맨홀 정기검사 용역 </t>
    <phoneticPr fontId="3" type="noConversion"/>
  </si>
  <si>
    <t>2024년 김포지사 열화상 진단 용역</t>
    <phoneticPr fontId="3" type="noConversion"/>
  </si>
  <si>
    <t>2024년 김포지사 광학카메라 진단 용역</t>
    <phoneticPr fontId="3" type="noConversion"/>
  </si>
  <si>
    <t>'24년 김포지사 지상기기 열화상 진단용역</t>
    <phoneticPr fontId="3" type="noConversion"/>
  </si>
  <si>
    <t>22.9kV 영종T8~T11 철거공사 감리</t>
    <phoneticPr fontId="3" type="noConversion"/>
  </si>
  <si>
    <t>용현초 그린뉴딜 지중화공사 도통탐사용역</t>
    <phoneticPr fontId="3" type="noConversion"/>
  </si>
  <si>
    <t>백석D/L 연계력 확보를 위한 선로강화공사 감리용역</t>
    <phoneticPr fontId="3" type="noConversion"/>
  </si>
  <si>
    <t>백석D/L 연계력 확보를 위한 선로강화공사 폐기물처리용역</t>
    <phoneticPr fontId="3" type="noConversion"/>
  </si>
  <si>
    <t>백석D/L 연계력 확보를 위한 선로강화공사 포장복구</t>
    <phoneticPr fontId="3" type="noConversion"/>
  </si>
  <si>
    <t>백석D/L 연계력 확보를 위한 선로강화공사 VLF진단</t>
    <phoneticPr fontId="3" type="noConversion"/>
  </si>
  <si>
    <t>2024년 가공설비 열화상진단용역</t>
  </si>
  <si>
    <t>2024년 가공설비 광학진단용역</t>
  </si>
  <si>
    <t>2024 수동형 보호기기 성능점검</t>
  </si>
  <si>
    <t>에스케이플러그하이버스 전용선로 신설공사 감리용역</t>
    <phoneticPr fontId="3" type="noConversion"/>
  </si>
  <si>
    <t>에스케이플러그하이버스 전용선로 신설공사 압입용역</t>
    <phoneticPr fontId="3" type="noConversion"/>
  </si>
  <si>
    <t>에스케이플러그하이버스 전용선로 신설공사 압입 감리용역</t>
    <phoneticPr fontId="3" type="noConversion"/>
  </si>
  <si>
    <t>에스케이플러그하이버스 전용선로 신설공사 도통시험</t>
    <phoneticPr fontId="3" type="noConversion"/>
  </si>
  <si>
    <t>에스케이플러그하이버스 전용선로 신설공사 폐기물처리용역</t>
    <phoneticPr fontId="3" type="noConversion"/>
  </si>
  <si>
    <t>에스케이플러그하이버스 전용선로 신설공사 위치탐사</t>
    <phoneticPr fontId="3" type="noConversion"/>
  </si>
  <si>
    <t>에스케이플러그하이버스 전용선로 신설공사 VLF진단</t>
    <phoneticPr fontId="3" type="noConversion"/>
  </si>
  <si>
    <t>에스케이플러그하이버스 전용선로 신설공사 자동소화장치</t>
    <phoneticPr fontId="3" type="noConversion"/>
  </si>
  <si>
    <t>2024 서인천지사 지중저압설비 점검 및 보강공사</t>
    <phoneticPr fontId="3" type="noConversion"/>
  </si>
  <si>
    <t>345kV 신가좌-신시흥T/L 철탑보강 및 항공시설물 정비공사 책임감리용역</t>
    <phoneticPr fontId="3" type="noConversion"/>
  </si>
  <si>
    <t>345kV 신가좌-신시흥T/L No.15 태풍취약철탑 보강공사 책임감리용역</t>
    <phoneticPr fontId="3" type="noConversion"/>
  </si>
  <si>
    <t>고강공영차고지 전기버스충전소 신규공급(감리)</t>
  </si>
  <si>
    <t>2024년 부천지사 배전설비 광학카메라 진단용역</t>
    <phoneticPr fontId="3" type="noConversion"/>
  </si>
  <si>
    <t>2024년 부천지사 배전설비 열화상 진단용역</t>
    <phoneticPr fontId="3" type="noConversion"/>
  </si>
  <si>
    <t>60sq 노후 지중케이블 교체공사_고가_감리</t>
  </si>
  <si>
    <t>중삼D/L 연계불가해소공사_감리</t>
    <phoneticPr fontId="3" type="noConversion"/>
  </si>
  <si>
    <t>복지DL 31년초과 60SQ 노후케이블 교체_감리</t>
    <phoneticPr fontId="3" type="noConversion"/>
  </si>
  <si>
    <t>24년 VLF 진단결과 불량케이블 교체공사_감리</t>
  </si>
  <si>
    <t>관교S/S 비상시 연계력확보 선로보강공사 감리</t>
    <phoneticPr fontId="3" type="noConversion"/>
  </si>
  <si>
    <t>2024년 신설 지중케이블 VLF 진단용역</t>
    <phoneticPr fontId="3" type="noConversion"/>
  </si>
  <si>
    <t>2024년 남인천지사 소규모 지하시설물 위치탐사 용역</t>
    <phoneticPr fontId="3" type="noConversion"/>
  </si>
  <si>
    <t>산칠DL 수지상 공급선로 연계력 보강공사 감리</t>
    <phoneticPr fontId="3" type="noConversion"/>
  </si>
  <si>
    <t xml:space="preserve">원지DL 연계력 확보를 위한 선로보강공사 감리 </t>
    <phoneticPr fontId="3" type="noConversion"/>
  </si>
  <si>
    <t>2024년 제물포지사 가공설비 열화상진단용역</t>
    <phoneticPr fontId="3" type="noConversion"/>
  </si>
  <si>
    <t>2024년 제물포지사 가공설비 광학카메라 진단용역</t>
    <phoneticPr fontId="3" type="noConversion"/>
  </si>
  <si>
    <t>석모리 보행환경 개선 지장전주 이설공사 감리용역</t>
    <phoneticPr fontId="3" type="noConversion"/>
  </si>
  <si>
    <t>가공배전설비 열화상진단</t>
    <phoneticPr fontId="3" type="noConversion"/>
  </si>
  <si>
    <t>불로S/S 신설 관련 회선인출 위치탐사용역</t>
    <phoneticPr fontId="3" type="noConversion"/>
  </si>
  <si>
    <t>영종첨단복합항공단지 배전간선 통합감리용역</t>
    <phoneticPr fontId="3" type="noConversion"/>
  </si>
  <si>
    <t>인천산업학교 그린뉴딜 지중화공사 감리용역</t>
    <phoneticPr fontId="3" type="noConversion"/>
  </si>
  <si>
    <t>2024년 직할 관내 변전소 제초 및 배수로 청소용역</t>
    <phoneticPr fontId="3" type="noConversion"/>
  </si>
  <si>
    <t>가공설비 열화상 진단용역</t>
    <phoneticPr fontId="3" type="noConversion"/>
  </si>
  <si>
    <t>가공설비 광학카메라 진단용역</t>
    <phoneticPr fontId="3" type="noConversion"/>
  </si>
  <si>
    <t>2024 강화지사 광학진단</t>
    <phoneticPr fontId="3" type="noConversion"/>
  </si>
  <si>
    <t>2024 강화지사 열화상진단</t>
    <phoneticPr fontId="3" type="noConversion"/>
  </si>
  <si>
    <t>2024년 인천본부 직할 맨홀점검 공사</t>
    <phoneticPr fontId="3" type="noConversion"/>
  </si>
  <si>
    <t>2024년 인천본부 전력구 소방설비점검공사</t>
    <phoneticPr fontId="3" type="noConversion"/>
  </si>
  <si>
    <t>무인변전소 제초 용역</t>
  </si>
  <si>
    <t>2024 김포전력지사 관내 제초 및 배수로 청소용역</t>
    <phoneticPr fontId="3" type="noConversion"/>
  </si>
  <si>
    <t>인천본부 지상변압기 퓨란진단용역</t>
    <phoneticPr fontId="3" type="noConversion"/>
  </si>
  <si>
    <t>영종첨단복합항공단지 배전간선 위치탐사용역</t>
    <phoneticPr fontId="3" type="noConversion"/>
  </si>
  <si>
    <t>2024년도 부평전력지사 관내변전소 청소용역</t>
    <phoneticPr fontId="3" type="noConversion"/>
  </si>
  <si>
    <t>2024년도 부평전력지사 무인변전소 제초 및 배수로 청소용역</t>
    <phoneticPr fontId="3" type="noConversion"/>
  </si>
  <si>
    <t>2024년 노후케이블 vlf진단용역</t>
    <phoneticPr fontId="3" type="noConversion"/>
  </si>
  <si>
    <t>2024년 지상기기 열화상진단</t>
    <phoneticPr fontId="3" type="noConversion"/>
  </si>
  <si>
    <t>2024년 지상개폐기 PD진단</t>
    <phoneticPr fontId="3" type="noConversion"/>
  </si>
  <si>
    <t>2024년 남인천지사 수전설비 열화상 진단용역</t>
    <phoneticPr fontId="3" type="noConversion"/>
  </si>
  <si>
    <t>2024년 제물포지사 오수처리장비사용 맨홀 정기검사</t>
    <phoneticPr fontId="3" type="noConversion"/>
  </si>
  <si>
    <t>중산동 제3연륙교 지장전주이설공사 위치탐사용역</t>
    <phoneticPr fontId="3" type="noConversion"/>
  </si>
  <si>
    <t xml:space="preserve">2024년도 한전 인천본부 안전장구시험 위탁용역 </t>
    <phoneticPr fontId="3" type="noConversion"/>
  </si>
  <si>
    <t>2024 DAS 성능관리 위탁용역</t>
    <phoneticPr fontId="3" type="noConversion"/>
  </si>
  <si>
    <t>22.9kV 서도T11-T18 보강공사 감리</t>
    <phoneticPr fontId="3" type="noConversion"/>
  </si>
  <si>
    <t>2024년 인천본부 송전맨홀 정밀안전점검용역</t>
    <phoneticPr fontId="3" type="noConversion"/>
  </si>
  <si>
    <t>신가좌S/S 345kV GIS 대체공사 책임감리용역</t>
    <phoneticPr fontId="3" type="noConversion"/>
  </si>
  <si>
    <t>2024년 지중배전구조물 육안조사 용역</t>
    <phoneticPr fontId="3" type="noConversion"/>
  </si>
  <si>
    <t>2024년도 인천본부 직할 관내변전소 청소용역</t>
    <phoneticPr fontId="3" type="noConversion"/>
  </si>
  <si>
    <t>2024년 백령지사 광학진단 용역</t>
    <phoneticPr fontId="3" type="noConversion"/>
  </si>
  <si>
    <t>가공배전설비 광학진단</t>
    <phoneticPr fontId="3" type="noConversion"/>
  </si>
  <si>
    <t>진1리 도우항 지중화공사 감리용역</t>
    <phoneticPr fontId="3" type="noConversion"/>
  </si>
  <si>
    <t>진1리 도우항 지중화공사 폐기물처리용역</t>
    <phoneticPr fontId="3" type="noConversion"/>
  </si>
  <si>
    <t>진1리 도우항 지중화공사 도통탐사용역</t>
    <phoneticPr fontId="3" type="noConversion"/>
  </si>
  <si>
    <t>진1리 도우항 지중화공사 VLF진단용역</t>
    <phoneticPr fontId="3" type="noConversion"/>
  </si>
  <si>
    <t>진1리 도우항 지중화공사 기초자료조사용역</t>
    <phoneticPr fontId="3" type="noConversion"/>
  </si>
  <si>
    <t>2024 김포전력지사 관내 변전소 청소용역</t>
    <phoneticPr fontId="3" type="noConversion"/>
  </si>
  <si>
    <t>2025년 인천본부 청구서 운송용역</t>
    <phoneticPr fontId="3" type="noConversion"/>
  </si>
  <si>
    <t>재무처</t>
    <phoneticPr fontId="3" type="noConversion"/>
  </si>
  <si>
    <t>금융실</t>
    <phoneticPr fontId="3" type="noConversion"/>
  </si>
  <si>
    <t>해외공시(Form 20-F/Form 6-K) 관련 국제법률자문용역</t>
    <phoneticPr fontId="3" type="noConversion"/>
  </si>
  <si>
    <t>해외공시(Form 20-F) 관련 국내법률자문용역</t>
    <phoneticPr fontId="3" type="noConversion"/>
  </si>
  <si>
    <t>미 SEC 해외공시(Form 20-F) 관련 전자공시 및 iXBRL 전문용역</t>
    <phoneticPr fontId="3" type="noConversion"/>
  </si>
  <si>
    <t>미 SEC 해외공시(Form 20-F) 관련 iXBRL 자문용역</t>
    <phoneticPr fontId="3" type="noConversion"/>
  </si>
  <si>
    <t>재무처</t>
  </si>
  <si>
    <t>금융실</t>
  </si>
  <si>
    <t>외국인 주주정보 제공서비스 구독 계약</t>
  </si>
  <si>
    <t>세무부</t>
    <phoneticPr fontId="3" type="noConversion"/>
  </si>
  <si>
    <t>자산재평가 회계정책 수립용역</t>
    <phoneticPr fontId="3" type="noConversion"/>
  </si>
  <si>
    <t>2024 글로벌 최저한세 신고프로세스 도입 용역</t>
    <phoneticPr fontId="3" type="noConversion"/>
  </si>
  <si>
    <t>학술연구</t>
  </si>
  <si>
    <t xml:space="preserve">재무처 </t>
    <phoneticPr fontId="3" type="noConversion"/>
  </si>
  <si>
    <t>부동산기획부</t>
    <phoneticPr fontId="3" type="noConversion"/>
  </si>
  <si>
    <t>월포동 감정평가 용역</t>
    <phoneticPr fontId="3" type="noConversion"/>
  </si>
  <si>
    <t>부동산기획부</t>
  </si>
  <si>
    <t>화양변전소 예비타당성 사전조사 용역</t>
  </si>
  <si>
    <t>자산재평가 토지 감정평가용역</t>
    <phoneticPr fontId="3" type="noConversion"/>
  </si>
  <si>
    <t>마장자재센터 감정평가용역</t>
    <phoneticPr fontId="3" type="noConversion"/>
  </si>
  <si>
    <t>세무부</t>
  </si>
  <si>
    <t>2024 세무조정 및 법인세 및 기타세법 자문 용역</t>
    <phoneticPr fontId="3" type="noConversion"/>
  </si>
  <si>
    <t>2024 국제거래정보통합보고서 작성용역</t>
    <phoneticPr fontId="3" type="noConversion"/>
  </si>
  <si>
    <t>회생채권 출자전환 비상장 주식 매각주간사 용역</t>
  </si>
  <si>
    <t>결산부</t>
  </si>
  <si>
    <t>2024 회계연도 자산손상 평가용역</t>
    <phoneticPr fontId="3" type="noConversion"/>
  </si>
  <si>
    <t>전력시장처</t>
    <phoneticPr fontId="3" type="noConversion"/>
  </si>
  <si>
    <t>신시장제도부</t>
    <phoneticPr fontId="3" type="noConversion"/>
  </si>
  <si>
    <t>제주 장주기 BESS 전기요금 단가산정 방안</t>
  </si>
  <si>
    <t>전력시장처</t>
  </si>
  <si>
    <t>수요입찰부</t>
  </si>
  <si>
    <t>탄력적 수요운영을 위한 자원 확보 및 활용방안 연구</t>
  </si>
  <si>
    <t>전력연구원</t>
    <phoneticPr fontId="3" type="noConversion"/>
  </si>
  <si>
    <t>기획관리실 시설운영부</t>
    <phoneticPr fontId="3" type="noConversion"/>
  </si>
  <si>
    <t>가공송전선 연신율 특성 시험장 구축 공사</t>
    <phoneticPr fontId="3" type="noConversion"/>
  </si>
  <si>
    <t>기획관리실 ICT운영팀</t>
    <phoneticPr fontId="3" type="noConversion"/>
  </si>
  <si>
    <t>고창시험센터 출입관리장치 증설관련 환경구축공사</t>
    <phoneticPr fontId="3" type="noConversion"/>
  </si>
  <si>
    <t>전력연구원 노후 화재감지설비 교체 및 성능개선 공사</t>
    <phoneticPr fontId="3" type="noConversion"/>
  </si>
  <si>
    <t>배전연구소</t>
    <phoneticPr fontId="3" type="noConversion"/>
  </si>
  <si>
    <t>AC/DC 하이브리드 배전망 실증 인프라 구축</t>
    <phoneticPr fontId="3" type="noConversion"/>
  </si>
  <si>
    <t>고창 전력시험센터 내진보강 및 기타보수공사</t>
    <phoneticPr fontId="3" type="noConversion"/>
  </si>
  <si>
    <t>위상변환장치 시험설비 설치 및 철거공사</t>
    <phoneticPr fontId="3" type="noConversion"/>
  </si>
  <si>
    <t>플라이휠 동기조상기 시험연구동 구축공사</t>
    <phoneticPr fontId="3" type="noConversion"/>
  </si>
  <si>
    <t>기초전력연구센터</t>
    <phoneticPr fontId="3" type="noConversion"/>
  </si>
  <si>
    <t>2024년 사외공모 기초연구과제 연구비 위탁정산</t>
    <phoneticPr fontId="3" type="noConversion"/>
  </si>
  <si>
    <t>디지털솔루션연구소</t>
  </si>
  <si>
    <t>DER 보안 관제 및 단말 관리 서버 개발</t>
  </si>
  <si>
    <t>신재생e제어망 보안 모델 수립 및 모의해킹을 통한 위협분석</t>
  </si>
  <si>
    <t>송변전연구소</t>
    <phoneticPr fontId="3" type="noConversion"/>
  </si>
  <si>
    <t>변전설비의 현장조사 활용 모델링 및 내진보강설계 용역</t>
    <phoneticPr fontId="3" type="noConversion"/>
  </si>
  <si>
    <t>HVDC 변환용 변압기 상태 감시 및 진단 장치 개발</t>
    <phoneticPr fontId="3" type="noConversion"/>
  </si>
  <si>
    <t>에너지환경연구소</t>
    <phoneticPr fontId="3" type="noConversion"/>
  </si>
  <si>
    <t>블루수소 생산용 차세대 산화환원 소재 개발</t>
    <phoneticPr fontId="3" type="noConversion"/>
  </si>
  <si>
    <t>산화환원 소재 이용 블루수소 생산시스템용 동적 시뮬레이션 모델 개발</t>
    <phoneticPr fontId="3" type="noConversion"/>
  </si>
  <si>
    <t>산화환원 소재 이용 블루수소 생산시스템 설계용 전산유체역학 모델 개발 및 해석</t>
    <phoneticPr fontId="3" type="noConversion"/>
  </si>
  <si>
    <t>에너지신기술연구원</t>
    <phoneticPr fontId="3" type="noConversion"/>
  </si>
  <si>
    <t>ESS용 Na계 이차전지 해체 및 평가 기술</t>
    <phoneticPr fontId="3" type="noConversion"/>
  </si>
  <si>
    <t>MVDC 선로 상태 데이터 확보 및 전처리</t>
    <phoneticPr fontId="3" type="noConversion"/>
  </si>
  <si>
    <t>MVDC 작업자 위험요인 평가</t>
    <phoneticPr fontId="3" type="noConversion"/>
  </si>
  <si>
    <t>풍력설비용 하이브리드포 소화시스템 소화시험</t>
    <phoneticPr fontId="3" type="noConversion"/>
  </si>
  <si>
    <t>400kW급 농업공존형 태양광 실험설비 유지관리</t>
    <phoneticPr fontId="3" type="noConversion"/>
  </si>
  <si>
    <t>융복합연구소</t>
    <phoneticPr fontId="3" type="noConversion"/>
  </si>
  <si>
    <t>변전소 방호 대드론 장비 최적 설치위치 평가기법 개발</t>
    <phoneticPr fontId="3" type="noConversion"/>
  </si>
  <si>
    <t>전력 소프트웨어 공용 플랫폼(HUB-PoP) SW 유지관리</t>
  </si>
  <si>
    <t>전력 소프트웨어 공용 플랫폼(HUB-PoP) 상용 OS 업그레이드</t>
  </si>
  <si>
    <t>미래전력망연구센터</t>
    <phoneticPr fontId="3" type="noConversion"/>
  </si>
  <si>
    <t>DC설비 온라인 상위제어시스템 개발</t>
    <phoneticPr fontId="3" type="noConversion"/>
  </si>
  <si>
    <t>제주 전력계통 관성·유연성 감시
 시스템 개발</t>
    <phoneticPr fontId="3" type="noConversion"/>
  </si>
  <si>
    <t>지중선로 지능형 상태판정시스템(UPHAS) 유지보수</t>
    <phoneticPr fontId="3" type="noConversion"/>
  </si>
  <si>
    <t>계통 안정화용 전력변환기 평가를 위한 RTDS 모델 개발 및 성능검증</t>
    <phoneticPr fontId="3" type="noConversion"/>
  </si>
  <si>
    <t>메인 베어링 고장 진단 및 예측기술 개발</t>
    <phoneticPr fontId="3" type="noConversion"/>
  </si>
  <si>
    <t>해상풍력 데이터 표준 및 운용 가이드라인 개발</t>
    <phoneticPr fontId="3" type="noConversion"/>
  </si>
  <si>
    <t xml:space="preserve">EV 충전소 입지 선정을 위한 시뮬레이션 및 시각화 솔루션 개발 </t>
    <phoneticPr fontId="3" type="noConversion"/>
  </si>
  <si>
    <t>AMI 가상시험장치 제작 및 적합설 시험평가 시나리오 개발</t>
    <phoneticPr fontId="3" type="noConversion"/>
  </si>
  <si>
    <t>DER 관제 관리 및 연계서버 SW 개발</t>
    <phoneticPr fontId="3" type="noConversion"/>
  </si>
  <si>
    <t>신재생에너지 출력변동 분석시스템 개발</t>
  </si>
  <si>
    <t>PMU 기반 설비 정수 추정 및 광역 협조제어 기술 개발</t>
    <phoneticPr fontId="3" type="noConversion"/>
  </si>
  <si>
    <t>하이브리드 상태추정 기술 개발</t>
    <phoneticPr fontId="3" type="noConversion"/>
  </si>
  <si>
    <t>신재생 경제성 평가기술 개발</t>
    <phoneticPr fontId="3" type="noConversion"/>
  </si>
  <si>
    <t>해상풍력단지 계통운영기술 개발</t>
    <phoneticPr fontId="3" type="noConversion"/>
  </si>
  <si>
    <t>송배전 전압관리 협조제어기술 개발</t>
    <phoneticPr fontId="3" type="noConversion"/>
  </si>
  <si>
    <t>전력계통 관성감시 및 계통상황인지 기술 개발</t>
    <phoneticPr fontId="3" type="noConversion"/>
  </si>
  <si>
    <t>측정기반 과도안정도 해석 기술 개발</t>
    <phoneticPr fontId="3" type="noConversion"/>
  </si>
  <si>
    <t>발전연구소</t>
    <phoneticPr fontId="3" type="noConversion"/>
  </si>
  <si>
    <t>발전기 회전자 인입상태 웨지체결강도 평가 로봇 설계 및 제작</t>
    <phoneticPr fontId="3" type="noConversion"/>
  </si>
  <si>
    <t>신재생에너지연구소</t>
    <phoneticPr fontId="3" type="noConversion"/>
  </si>
  <si>
    <t>해상풍력 연구단지 전기실 종합 용역</t>
    <phoneticPr fontId="3" type="noConversion"/>
  </si>
  <si>
    <t>해상풍력 무인화 시스템 구축 현장지원</t>
    <phoneticPr fontId="3" type="noConversion"/>
  </si>
  <si>
    <t>B종강관전주 기초(구조/지반)정밀해석 및 설계</t>
    <phoneticPr fontId="3" type="noConversion"/>
  </si>
  <si>
    <t>AC/DC 하이브리드 배전망 해석용 실시간 시뮬레이터 모델링 분석</t>
    <phoneticPr fontId="3" type="noConversion"/>
  </si>
  <si>
    <t>AC/DC 하이브리드 배전망 경제성 평가 Tool 개발</t>
    <phoneticPr fontId="3" type="noConversion"/>
  </si>
  <si>
    <t>ICT운영팀</t>
    <phoneticPr fontId="3" type="noConversion"/>
  </si>
  <si>
    <t>전력연구원 TIMS 보강</t>
    <phoneticPr fontId="3" type="noConversion"/>
  </si>
  <si>
    <t>차세대 전력시장종합분석 시스템 코딩 및 UI 개발</t>
  </si>
  <si>
    <t>신뢰도 및 비용분석 기반 전원 Mix 최적화 알고리즘 개발</t>
  </si>
  <si>
    <t>여수산단 P2H 인프라 구축 용역</t>
  </si>
  <si>
    <t>구미산단 에너지 컨설팅 용역</t>
  </si>
  <si>
    <t xml:space="preserve">구미산단 계측기 설치 </t>
  </si>
  <si>
    <t>경량형 발전운전 데이터 플랫폼 및 시각화/엑셀연결 모듈 개발</t>
    <phoneticPr fontId="3" type="noConversion"/>
  </si>
  <si>
    <t>한전 설계기준 최신화에 따른 한국전기설비규정과의 정합성 검토</t>
    <phoneticPr fontId="3" type="noConversion"/>
  </si>
  <si>
    <t>3D GIS 기반 기후변화 대응 가공송전설비 위험도 예측 플랫폼 구축</t>
    <phoneticPr fontId="3" type="noConversion"/>
  </si>
  <si>
    <t>P2X-섹터커플링 최적화 알고리즘 개발</t>
    <phoneticPr fontId="3" type="noConversion"/>
  </si>
  <si>
    <t>P2H 제어 테스트 시뮬레이터 및 SW 개발</t>
    <phoneticPr fontId="3" type="noConversion"/>
  </si>
  <si>
    <t>Lab-scale Hybrid CAES 에너지 변환 효율 개선 시스템 제작</t>
    <phoneticPr fontId="3" type="noConversion"/>
  </si>
  <si>
    <t>수치모델기반 상용규모 Hybrid CAES 최적 운영전략 및 기본설계안 도출</t>
    <phoneticPr fontId="3" type="noConversion"/>
  </si>
  <si>
    <t>LiB(리튬이온배터리) 화재 조기감지 및 자동소화 방식 연구</t>
    <phoneticPr fontId="3" type="noConversion"/>
  </si>
  <si>
    <t>기초연구 과제관리시스템 보완개발</t>
    <phoneticPr fontId="3" type="noConversion"/>
  </si>
  <si>
    <t>제주 신재생 상태추정시스템 및 신재생 안정도 평가기술 개발</t>
    <phoneticPr fontId="3" type="noConversion"/>
  </si>
  <si>
    <t>동적안정도 기반의 온라인 발전제약 평가 기술 개발</t>
    <phoneticPr fontId="3" type="noConversion"/>
  </si>
  <si>
    <t>100 MWth 매체순환연소 발전시스템 성능예측 모델개발</t>
    <phoneticPr fontId="3" type="noConversion"/>
  </si>
  <si>
    <t>발전 소각재 선광공정 개발 및 탄산화 분산물 물성분석</t>
    <phoneticPr fontId="3" type="noConversion"/>
  </si>
  <si>
    <t>AMI 플랫폼 모델링 및 서버 모듈 개발</t>
    <phoneticPr fontId="3" type="noConversion"/>
  </si>
  <si>
    <t>여수산단 MG EMS 플랫폼 개발</t>
  </si>
  <si>
    <t>대구산단 MG 에너지 자립 운영 플랫폼 개발</t>
  </si>
  <si>
    <t>발전제약 평가시스템 개발</t>
    <phoneticPr fontId="3" type="noConversion"/>
  </si>
  <si>
    <t>수용한계 종합 해석 툴 및 HMI 개발</t>
    <phoneticPr fontId="3" type="noConversion"/>
  </si>
  <si>
    <t>4.2MW급 해상풍력터빈 유지보수 및 기술지원 용역</t>
    <phoneticPr fontId="3" type="noConversion"/>
  </si>
  <si>
    <t>국가계약법시행령 제26조 1항 2호 바목, 사목</t>
    <phoneticPr fontId="3" type="noConversion"/>
  </si>
  <si>
    <t>초임계 CO2 발전 가열기 설계 프로그램 구현</t>
    <phoneticPr fontId="3" type="noConversion"/>
  </si>
  <si>
    <t>초임계 CO2 발전 동특성 해석 모듈 구현</t>
    <phoneticPr fontId="3" type="noConversion"/>
  </si>
  <si>
    <t>NDIS 가공설계시스템 전주 하중산정 모듈 개선</t>
    <phoneticPr fontId="3" type="noConversion"/>
  </si>
  <si>
    <t>국가계약법시행령 제26조 1항 2호 가목, 바목, 사목</t>
    <phoneticPr fontId="3" type="noConversion"/>
  </si>
  <si>
    <t>다종가스 품질측정장치 시작품 제작</t>
    <phoneticPr fontId="3" type="noConversion"/>
  </si>
  <si>
    <t>3MW급 해상풍력터빈 유지보수 및 기술지원 용역</t>
    <phoneticPr fontId="3" type="noConversion"/>
  </si>
  <si>
    <t>지중송전 케이블 에폭시 절연물 열화특성 평가</t>
    <phoneticPr fontId="3" type="noConversion"/>
  </si>
  <si>
    <t>해상풍력일괄설치선 위탁 용역</t>
    <phoneticPr fontId="3" type="noConversion"/>
  </si>
  <si>
    <t>위험도 분석 알고리즘 개발/구현</t>
    <phoneticPr fontId="3" type="noConversion"/>
  </si>
  <si>
    <t>ADMS 운영계획시스템 Web서비스(정전맵 등) 개발(가칭)</t>
  </si>
  <si>
    <t>Dry air 열열화 및 방전열화 특성평가</t>
    <phoneticPr fontId="3" type="noConversion"/>
  </si>
  <si>
    <t xml:space="preserve">사설항로표지 등주 정기 검사 및 수리 </t>
    <phoneticPr fontId="3" type="noConversion"/>
  </si>
  <si>
    <t>전북본부</t>
    <phoneticPr fontId="3" type="noConversion"/>
  </si>
  <si>
    <t>정읍지사</t>
    <phoneticPr fontId="3" type="noConversion"/>
  </si>
  <si>
    <t>소성S/S 회선신설공사 도통시험</t>
    <phoneticPr fontId="3" type="noConversion"/>
  </si>
  <si>
    <t>전북지방환경청 만경강 고산2지구 하천환경정비 지장이설공사</t>
    <phoneticPr fontId="3" type="noConversion"/>
  </si>
  <si>
    <t>장신선10~21호 수목접촉 다발개소 해소공사</t>
    <phoneticPr fontId="3" type="noConversion"/>
  </si>
  <si>
    <t>남전주지사</t>
    <phoneticPr fontId="3" type="noConversion"/>
  </si>
  <si>
    <t>상관면 죽림리 완주군청 전주천(3차추가) 정비사업(지) 이설공사</t>
    <phoneticPr fontId="3" type="noConversion"/>
  </si>
  <si>
    <t>[취약선로] 용진선65H2R2~R17호 경과지 불량 개소 해소 공사</t>
  </si>
  <si>
    <t>북전주S/S 비봉D/L 대용량 1회선 보강공사</t>
    <phoneticPr fontId="3" type="noConversion"/>
  </si>
  <si>
    <t>154kV 비응S/S #4M.Tr 증설공사(일반)</t>
    <phoneticPr fontId="3" type="noConversion"/>
  </si>
  <si>
    <t>2024년 전북본부 전력사업처 가로수 수목전지 공사</t>
  </si>
  <si>
    <t>함열S/S 함농D/L 대용량 계통보강공사</t>
    <phoneticPr fontId="3" type="noConversion"/>
  </si>
  <si>
    <t>낭산S/S 내촌D/L 일반 1회선 신설공사</t>
    <phoneticPr fontId="3" type="noConversion"/>
  </si>
  <si>
    <t>김제전력지사</t>
    <phoneticPr fontId="3" type="noConversion"/>
  </si>
  <si>
    <t>고창-영광 등 2개T/L 수평추락방지시설 설치공사</t>
    <phoneticPr fontId="3" type="noConversion"/>
  </si>
  <si>
    <t>154kV 영등-팔봉T/L 지장송전선로 이설공사</t>
    <phoneticPr fontId="3" type="noConversion"/>
  </si>
  <si>
    <t>154kV 팔봉-두마T/L No.14~16 일부구간 지중화  C/T 설치공사</t>
    <phoneticPr fontId="3" type="noConversion"/>
  </si>
  <si>
    <t>북전주S/S 화월D/L 대용량 1회선 신설공사</t>
    <phoneticPr fontId="3" type="noConversion"/>
  </si>
  <si>
    <t>345kV 신남원S/S 집중감시제어반 교체공사</t>
    <phoneticPr fontId="3" type="noConversion"/>
  </si>
  <si>
    <t>154kV 정주S/S SA 상위운영장치 교체공사</t>
    <phoneticPr fontId="3" type="noConversion"/>
  </si>
  <si>
    <t xml:space="preserve">국가계약법시행령 제26조 1항 2호 사목 </t>
    <phoneticPr fontId="3" type="noConversion"/>
  </si>
  <si>
    <t>154kV 영등-팔봉T/L OPGW 일부 지중화공사</t>
    <phoneticPr fontId="3" type="noConversion"/>
  </si>
  <si>
    <t>154kV 비응S/S #4M.Tr 개폐장치 설치공사(전문)</t>
    <phoneticPr fontId="3" type="noConversion"/>
  </si>
  <si>
    <t>154kV 비응S/S #4M.Tr 증설공사(전문)</t>
    <phoneticPr fontId="3" type="noConversion"/>
  </si>
  <si>
    <t>2024년 전북본부 배전 자동화기기 수시공사</t>
    <phoneticPr fontId="3" type="noConversion"/>
  </si>
  <si>
    <t>2024년 전북본부 배전공가 순시위탁(A,B,C)</t>
    <phoneticPr fontId="3" type="noConversion"/>
  </si>
  <si>
    <t>154kV 군장S/S #3M.Tr 증설공사(23kV 전력케이블)</t>
    <phoneticPr fontId="3" type="noConversion"/>
  </si>
  <si>
    <t>임실초 통학로 지중화공사 도통시험</t>
    <phoneticPr fontId="3" type="noConversion"/>
  </si>
  <si>
    <t>154kV 비응S/S #4M.Tr 2차 전력케이블 설치공사</t>
    <phoneticPr fontId="3" type="noConversion"/>
  </si>
  <si>
    <t>154kV 군장S/S #3M.Tr 증설공사(일반)</t>
    <phoneticPr fontId="3" type="noConversion"/>
  </si>
  <si>
    <t>서곡S/S 노후 무인보안시스템 교체 공사</t>
    <phoneticPr fontId="3" type="noConversion"/>
  </si>
  <si>
    <t>154kV 군장S/S #3M.Tr 개폐장치 증설공사(전문)</t>
    <phoneticPr fontId="3" type="noConversion"/>
  </si>
  <si>
    <t>154kV 군장S/S #3M.Tr 증설공사(전문)</t>
    <phoneticPr fontId="3" type="noConversion"/>
  </si>
  <si>
    <t>24년도 전북본부 변전소 종합예방진단시스템 구축</t>
    <phoneticPr fontId="3" type="noConversion"/>
  </si>
  <si>
    <t>군산전력지사</t>
    <phoneticPr fontId="3" type="noConversion"/>
  </si>
  <si>
    <t>24년 내초S/S 25.8kV GIS 대체공사</t>
    <phoneticPr fontId="3" type="noConversion"/>
  </si>
  <si>
    <t>2024년 남전주지사 수목전지공사</t>
    <phoneticPr fontId="3" type="noConversion"/>
  </si>
  <si>
    <t>기획관리실</t>
    <phoneticPr fontId="3" type="noConversion"/>
  </si>
  <si>
    <t>직할사옥 별관 외벽리모델링공사</t>
  </si>
  <si>
    <t>학산고등학교 통학로 지중화공사</t>
    <phoneticPr fontId="3" type="noConversion"/>
  </si>
  <si>
    <t>임실초 통학로 지중화공사</t>
    <phoneticPr fontId="3" type="noConversion"/>
  </si>
  <si>
    <t>완산S/S 신설에 따른 2회선 확충공사</t>
    <phoneticPr fontId="3" type="noConversion"/>
  </si>
  <si>
    <t>임실S/S 삼계D/L 대용량 1회선 보강공사</t>
    <phoneticPr fontId="3" type="noConversion"/>
  </si>
  <si>
    <t>함열S/S 23kV 장기사용 GIS 교체공사(일반)</t>
    <phoneticPr fontId="3" type="noConversion"/>
  </si>
  <si>
    <t>익산 부송4지구 간선설치공사 도통시험</t>
    <phoneticPr fontId="3" type="noConversion"/>
  </si>
  <si>
    <t>24년 군산P/O 23kV 개폐장치 신규수용공사(전문)</t>
    <phoneticPr fontId="3" type="noConversion"/>
  </si>
  <si>
    <t>함열S/S 23kV 전력케이블 교체공사</t>
    <phoneticPr fontId="3" type="noConversion"/>
  </si>
  <si>
    <t>24년 전북본부 직할 접지 보강공사</t>
  </si>
  <si>
    <t>함열S/S 23kV 장기사용 GIS 교체공사(전문)</t>
    <phoneticPr fontId="3" type="noConversion"/>
  </si>
  <si>
    <t>함열변전소~익산지사 간 광케이블 시설공사</t>
    <phoneticPr fontId="3" type="noConversion"/>
  </si>
  <si>
    <t>임실 갈담초등학교 통학로 지중화공사</t>
    <phoneticPr fontId="3" type="noConversion"/>
  </si>
  <si>
    <t>익산 부송4지구 케이블설치공사</t>
    <phoneticPr fontId="3" type="noConversion"/>
  </si>
  <si>
    <t>2024년 전북 직할 154kV GIS 정밀점검공사</t>
    <phoneticPr fontId="3" type="noConversion"/>
  </si>
  <si>
    <t>익산 부송4지구 관로설치공사</t>
    <phoneticPr fontId="3" type="noConversion"/>
  </si>
  <si>
    <t>직할사옥 본관 3층 옥상 방수공사</t>
  </si>
  <si>
    <t>154kV 영등S/S SA혼용시스템 설치공사</t>
    <phoneticPr fontId="3" type="noConversion"/>
  </si>
  <si>
    <t>정읍지사 수배전반 교체공사</t>
    <phoneticPr fontId="3" type="noConversion"/>
  </si>
  <si>
    <t>완주테크노밸리 제2산단 회선인출공사</t>
    <phoneticPr fontId="3" type="noConversion"/>
  </si>
  <si>
    <t>담양-김제 등 5개T/L 수평추락방지시설 설치공사</t>
    <phoneticPr fontId="3" type="noConversion"/>
  </si>
  <si>
    <t>154kV 탄소-전주 등 10개 T/L EBG 가스채취밸브 설치공사</t>
    <phoneticPr fontId="3" type="noConversion"/>
  </si>
  <si>
    <t>154kV 팔봉S/S LG화학T/L GIS 대체공사(전문)</t>
    <phoneticPr fontId="3" type="noConversion"/>
  </si>
  <si>
    <t>탄소인출 등 2개 전력구 운영시스템 설치공사</t>
    <phoneticPr fontId="3" type="noConversion"/>
  </si>
  <si>
    <t>동전주S/S 상삼D/L 대용량 1회선 신설공사</t>
    <phoneticPr fontId="3" type="noConversion"/>
  </si>
  <si>
    <t>봉동S/S 비화D/L 대용량 1회선 신설공사</t>
    <phoneticPr fontId="3" type="noConversion"/>
  </si>
  <si>
    <t>영등S/S 23kV 장기사용 GIS 교체공사(일반)</t>
    <phoneticPr fontId="3" type="noConversion"/>
  </si>
  <si>
    <t>영등S/S 23kV 전력케이블 교체공사</t>
    <phoneticPr fontId="3" type="noConversion"/>
  </si>
  <si>
    <t>영등S/S 23kV 장기사용 GIS 교체공사(전문)</t>
    <phoneticPr fontId="3" type="noConversion"/>
  </si>
  <si>
    <t>무주S/S 장기사용 23kV GIS 교체공사(전문)</t>
    <phoneticPr fontId="3" type="noConversion"/>
  </si>
  <si>
    <t>2024년 전북 직할 154kV 주변압기 정밀점검공사</t>
    <phoneticPr fontId="3" type="noConversion"/>
  </si>
  <si>
    <t xml:space="preserve">신김제-한빛#2T/L 피뢰기 설치공사 </t>
    <phoneticPr fontId="3" type="noConversion"/>
  </si>
  <si>
    <t>신김제-정공T/L 안전이격확보공사</t>
  </si>
  <si>
    <t>낭산S/S 내촌D/L 일반 1회선 신설공사 감리용역</t>
    <phoneticPr fontId="3" type="noConversion"/>
  </si>
  <si>
    <t>함열S/S 함농D/L 대용량 계통보강공사 감리</t>
    <phoneticPr fontId="3" type="noConversion"/>
  </si>
  <si>
    <t>동부안S/S 위치탐사,도통시험 동시용역</t>
    <phoneticPr fontId="3" type="noConversion"/>
  </si>
  <si>
    <t>동부안S/S 폐기물처리용역</t>
    <phoneticPr fontId="3" type="noConversion"/>
  </si>
  <si>
    <t>국가계약법시행령 제26조 1항 4호</t>
    <phoneticPr fontId="16" type="noConversion"/>
  </si>
  <si>
    <t>북전주S/S 비봉D/L 대용량 1회선 보강공사 감리용역</t>
    <phoneticPr fontId="3" type="noConversion"/>
  </si>
  <si>
    <t>상관면 죽림리 완주군청 전주천(3차추가) 정비사업(지) 감리용역</t>
    <phoneticPr fontId="3" type="noConversion"/>
  </si>
  <si>
    <t>고창-영광 등 2개T/L 수평추락방지시설 설치공사 책임감리용역</t>
    <phoneticPr fontId="3" type="noConversion"/>
  </si>
  <si>
    <t>전력사업처 전력공급부</t>
    <phoneticPr fontId="3" type="noConversion"/>
  </si>
  <si>
    <t>2024년 소규모 배전 지하시설물 위치탐사용역(전북통합)</t>
    <phoneticPr fontId="3" type="noConversion"/>
  </si>
  <si>
    <t>154kV 팔봉-두마T/L 지장철탑 이설공사 책임감리용역</t>
    <phoneticPr fontId="3" type="noConversion"/>
  </si>
  <si>
    <t>154kV 영등-팔봉T/L 지장철탑 이설공사 책임감리용역</t>
    <phoneticPr fontId="3" type="noConversion"/>
  </si>
  <si>
    <t>[취약선로] 미산선169R1~14호 보강공사 감리</t>
    <phoneticPr fontId="3" type="noConversion"/>
  </si>
  <si>
    <t>[취약선로] 용진선65H2R2~R17호 경과지 불량 개소 해소 공사 감리</t>
    <phoneticPr fontId="3" type="noConversion"/>
  </si>
  <si>
    <t>[수목] 장신선10~21호 수목접촉 다발개소 해소공사 감리</t>
    <phoneticPr fontId="3" type="noConversion"/>
  </si>
  <si>
    <t>전북지방환경청 만경강 고산2지구 하천환경정비 지장이설공사 감리</t>
    <phoneticPr fontId="3" type="noConversion"/>
  </si>
  <si>
    <t>총선 대비 투표소 및 산업용 고객 열화상진단</t>
    <phoneticPr fontId="3" type="noConversion"/>
  </si>
  <si>
    <t>154kV 남전주-임실T/L 지장철탑 이설구간 일부 지중화공사 책임감리용역</t>
    <phoneticPr fontId="3" type="noConversion"/>
  </si>
  <si>
    <t>24년 PCBs 분석용역</t>
    <phoneticPr fontId="3" type="noConversion"/>
  </si>
  <si>
    <t>24년 콘크리트 내부철근 진단용역</t>
    <phoneticPr fontId="3" type="noConversion"/>
  </si>
  <si>
    <t>임실S/S 삼계D/L 대용량 1회선 보강공사 감리용역</t>
    <phoneticPr fontId="3" type="noConversion"/>
  </si>
  <si>
    <t>학산고등학교 통학로 지중화공사 감리용역</t>
    <phoneticPr fontId="3" type="noConversion"/>
  </si>
  <si>
    <t>학산고등학교 통학로 지중화공사 폐기물처리용역</t>
    <phoneticPr fontId="3" type="noConversion"/>
  </si>
  <si>
    <t>학산고등학교 통학로 지중화공사 도통탐사 동시용역</t>
    <phoneticPr fontId="3" type="noConversion"/>
  </si>
  <si>
    <t>학산고등학교 통학로 지중화공사 VLF진단용역</t>
    <phoneticPr fontId="3" type="noConversion"/>
  </si>
  <si>
    <t>2024년 아파트 고객 열화상진단</t>
    <phoneticPr fontId="3" type="noConversion"/>
  </si>
  <si>
    <t>신김제-정공T/L No.9 인클로징 검토용역</t>
    <phoneticPr fontId="3" type="noConversion"/>
  </si>
  <si>
    <t>임실초 통학로 지중화공사 감리용역</t>
    <phoneticPr fontId="3" type="noConversion"/>
  </si>
  <si>
    <t>임실초 통학로 지중화공사 VLF진단용역</t>
    <phoneticPr fontId="3" type="noConversion"/>
  </si>
  <si>
    <t>임실초 통학로 지중화공사 도통 및 탐사 용역</t>
    <phoneticPr fontId="3" type="noConversion"/>
  </si>
  <si>
    <t>임실초 통학로 지중화공사 폐기물용역</t>
    <phoneticPr fontId="3" type="noConversion"/>
  </si>
  <si>
    <t>전주 인후반촌 도시재생 지중화공사 VLF 진단용역</t>
    <phoneticPr fontId="3" type="noConversion"/>
  </si>
  <si>
    <t>2024∼2025년 배전공사용 불용자재 위탁처리용역(전북권)</t>
    <phoneticPr fontId="3" type="noConversion"/>
  </si>
  <si>
    <t>동부안S/S 월천(대),거룡(대) 2회선 신설공사 VLF 용역</t>
    <phoneticPr fontId="3" type="noConversion"/>
  </si>
  <si>
    <t>2024년 남전주지사 배전설비 광학진단 용역</t>
    <phoneticPr fontId="3" type="noConversion"/>
  </si>
  <si>
    <t>익산 부송4지구 간선설치공사 감리용역</t>
  </si>
  <si>
    <t>익산 부송4지구 간선설치공사 VLF 진단용역</t>
  </si>
  <si>
    <t>익산 부송4지구 간선설치공사 위치탐사용역</t>
  </si>
  <si>
    <t>임실 갈담초등학교 통학로 지중화공사 감리용역</t>
    <phoneticPr fontId="3" type="noConversion"/>
  </si>
  <si>
    <t>임실 갈담초등학교 통학로 지중화공사 위치탐사용역</t>
    <phoneticPr fontId="3" type="noConversion"/>
  </si>
  <si>
    <t>임실 갈담초등학교 통학로 지중화공사 폐기물처리용역</t>
    <phoneticPr fontId="3" type="noConversion"/>
  </si>
  <si>
    <t>담양-김제 등 5개T/L 수평추락방지시설 설치공사 책임감리용역</t>
    <phoneticPr fontId="3" type="noConversion"/>
  </si>
  <si>
    <t>완주테크노밸리 제2산단 회선인출공사 감리용역</t>
    <phoneticPr fontId="3" type="noConversion"/>
  </si>
  <si>
    <t>완주테크노밸리 제2산단 회선인출공사 VLF 진단용역</t>
    <phoneticPr fontId="3" type="noConversion"/>
  </si>
  <si>
    <t>동전주S/S 상삼D/L 대용량 1회선 신설공사 감리</t>
    <phoneticPr fontId="3" type="noConversion"/>
  </si>
  <si>
    <t>봉동S/S 비화D/L 대용량 1회선 신설공사 감리용역</t>
    <phoneticPr fontId="3" type="noConversion"/>
  </si>
  <si>
    <t>신김제-정공T/L 안전이격확보공사 책임감리용역</t>
    <phoneticPr fontId="3" type="noConversion"/>
  </si>
  <si>
    <t>신김제-한빛#2T/L 피뢰기 설치공사 책임감리용역</t>
    <phoneticPr fontId="3" type="noConversion"/>
  </si>
  <si>
    <t>'24~'25년도 기설송전선로 선하지 지적도면 작성용역(단가)</t>
    <phoneticPr fontId="3" type="noConversion"/>
  </si>
  <si>
    <t>2025년 군산전력지사 관내변전소 위탁청소용역</t>
    <phoneticPr fontId="3" type="noConversion"/>
  </si>
  <si>
    <t>2025년 김제전력지사 관내변전소 청소용역</t>
    <phoneticPr fontId="3" type="noConversion"/>
  </si>
  <si>
    <t>25년 전북 전력관리처 직할 관내변전소 청소용역</t>
    <phoneticPr fontId="3" type="noConversion"/>
  </si>
  <si>
    <t>제주본부</t>
    <phoneticPr fontId="3" type="noConversion"/>
  </si>
  <si>
    <t>`24년 제주직할 전기차 충전소 전기안전관리대행 위탁용역</t>
  </si>
  <si>
    <t>연동 주식회사 아일랜드원 요청 지중화공사 감리용역</t>
  </si>
  <si>
    <t>연동 주식회사 아일랜드원 요청 지중화공사 도통탐사용역</t>
  </si>
  <si>
    <t>2024년 제주본부 수동형 보호기기 점검용역</t>
  </si>
  <si>
    <t>2024년도 제주본부 직할 노후지중케이블 VLF 진단 용역</t>
  </si>
  <si>
    <t>2024년도 서귀포지사 노후지중케이블 VLF 진단 용역</t>
  </si>
  <si>
    <t>2024년도 배전공가 기술관리업무 위탁용역</t>
  </si>
  <si>
    <t>154kV 안덕-남제주#1,2T/L 인출전력구 이설공사 책임감리용역</t>
  </si>
  <si>
    <t>서귀포시 예래로 지중화공사 감리용역</t>
  </si>
  <si>
    <t>서귀포시 예래로 지중화공사 도통탐사용역</t>
  </si>
  <si>
    <t>서귀포시 예래로 지중화공사 도통시험</t>
  </si>
  <si>
    <t>서귀포시 예래로 지중화공사 폐기물처리용역</t>
  </si>
  <si>
    <t>24~25년 배전공사용 불용자재 위탁처리용역(제주권)</t>
  </si>
  <si>
    <t>2024년도 제주본부 직할 공중설비 및특고압전선 광학 진단 용역</t>
  </si>
  <si>
    <t>2024년도 서귀포지사 공중설비 및특고압전선 광학 진단 용역</t>
  </si>
  <si>
    <t>제주시 광양초교 통학로 지중화공사 감리용역</t>
  </si>
  <si>
    <t>제주시 광양초교 통학로 지중화공사 도통탐사용역</t>
  </si>
  <si>
    <t>제주시 광양초교 통학로 지중화공사 도통시험</t>
  </si>
  <si>
    <t>제주시 광양초교 통학로 지중화공사 폐기물처리용역</t>
  </si>
  <si>
    <t>2024년도 제주본부 지상변압기 퓨란 진단 용역</t>
  </si>
  <si>
    <t>154kV 동제주C/S-동제주(증설) 지중T/L 건설사업 책임감리용역</t>
  </si>
  <si>
    <t>조천S/S 용암,행원D/L 재생E연계 회선인출공사 감리용역</t>
  </si>
  <si>
    <t>2024년 제주본부 직할 지상개폐기 PD 진단 용역(간이진단)</t>
  </si>
  <si>
    <t>2024년 서귀포지사 직할 지상개폐기 PD 진단 용역(간이진단)</t>
  </si>
  <si>
    <t>2024년 고압아파트 수전설비 열화상 진단 용역</t>
  </si>
  <si>
    <t>제주 EV파크 전기안전관리자(상주) 위탁용역</t>
  </si>
  <si>
    <t>24-25년도 제주전력지사 무인변전소 경비용역</t>
  </si>
  <si>
    <t>2024년 제주본부 직할 지상개폐기 PD 진단 용역(정밀진단)</t>
  </si>
  <si>
    <t>2024년 서귀포지사 직할 지상개폐기 PD 진단 용역(정밀진단)</t>
  </si>
  <si>
    <t>2024년 제주본부 직할 지중설비 열화상 진단 용역</t>
  </si>
  <si>
    <t>2024년 서귀포지사 지중설비 열화상 진단 용역</t>
  </si>
  <si>
    <t>2024년 제주본부 직할 공중설비 열화상 진단 용역</t>
  </si>
  <si>
    <t>2024년 서귀포지사 공중설비 열화상 진단 용역</t>
  </si>
  <si>
    <t>2024년 배전자동화 단말장치 설치 및 연동시험 위탁용역</t>
  </si>
  <si>
    <t>2024년 제주본부 직할 불량 맨홀 뚜껑 보수공사</t>
  </si>
  <si>
    <t>송변전부</t>
    <phoneticPr fontId="3" type="noConversion"/>
  </si>
  <si>
    <t>24-25년 제주본부 화재확산 방지재 총액공사</t>
  </si>
  <si>
    <t>연동 주식회사 아일랜드원 요청 지중화공사</t>
  </si>
  <si>
    <t>154kV 안덕-남제주#1,2 지중T/L 인출전력구 이설공사</t>
  </si>
  <si>
    <t>24년 제주본부 배전공가 순시위탁공사</t>
  </si>
  <si>
    <t>24년 제주본부 배전공가 시설내역조사 위탁공사</t>
  </si>
  <si>
    <t>2024년 전극선로 지장전주 이설공사(동제주)</t>
  </si>
  <si>
    <t>24년도 제주전력지사 25.8kV GIS 메커니즘 분해점검 공사</t>
  </si>
  <si>
    <t>2024년 상반기 저압AMI 통신망 보강공사</t>
  </si>
  <si>
    <t>2024년 제주전력지사 154KV GIS 정밀점검공사</t>
  </si>
  <si>
    <t>'24년 154kV 주변압기 정밀점검 공사</t>
  </si>
  <si>
    <t>외도초 통학로 지중화 공사</t>
  </si>
  <si>
    <t>2024년 전극선로 지장전주 이설공사(고객)</t>
  </si>
  <si>
    <t>제주시 광양초교 통학로 지중화공사</t>
  </si>
  <si>
    <t>남제주화력S/Y 154kV 장기사용 GIS 교체공사</t>
  </si>
  <si>
    <t>수망태양광발전소 연계 OPGW 시설공사</t>
  </si>
  <si>
    <t>제주화력S/Y 154kV 장기사용 GIS 교체공사</t>
  </si>
  <si>
    <t>수망 태양광 발전소 연계 PITR 교체공사</t>
  </si>
  <si>
    <t>조천S/S 용암,행원D/L 재생E연계 회선인출공사</t>
  </si>
  <si>
    <t>154kV 동제주C/S-동제주(증설) 지중T/L 건설사업</t>
  </si>
  <si>
    <t>관덕로8길 지중화공사</t>
  </si>
  <si>
    <t>'24년 신제주, 한라S/S STATCOM 보통점검 공사</t>
  </si>
  <si>
    <t>안덕S/S 무인보안시스템 교체공사</t>
  </si>
  <si>
    <t>마라도발전소 증축공사</t>
  </si>
  <si>
    <t>2024년 제주본부 관내 23kV 개폐장치 증설공사</t>
  </si>
  <si>
    <t>신서귀S/S 154kV 장기사용 GIS 교체공사(전문)</t>
  </si>
  <si>
    <t>신서귀S/S 154kV 장기사용 GIS 교체공사(일반)</t>
  </si>
  <si>
    <t>2024년 하반기 저압AMI 통신망 보강공사</t>
  </si>
  <si>
    <t>표선S/S 154kV 아시아그린태양광T/L 신규수용공사</t>
  </si>
  <si>
    <t>154kV 서제주C/S-안덕S/S OPGW 보강공사</t>
  </si>
  <si>
    <t>서귀포시 동홍중앙로 지중화공사</t>
  </si>
  <si>
    <t>제주시 오라초교 통학로 지중화공사</t>
  </si>
  <si>
    <t>2025년 HVDC 송전선로(육상분야) 위탁정비공사</t>
  </si>
  <si>
    <t>154kV 운남-신안-읍동개폐소T/L OPGW 시설공사</t>
    <phoneticPr fontId="3" type="noConversion"/>
  </si>
  <si>
    <t>345kV 북당진-신탕정[서해대교 구간] 지중T/L 건설공사</t>
    <phoneticPr fontId="3" type="noConversion"/>
  </si>
  <si>
    <t>154kV 광양항S/S 개폐장치 설치공사(전문)</t>
  </si>
  <si>
    <t>154kV 안좌-읍동개폐소 지중T/L 건설공사</t>
    <phoneticPr fontId="3" type="noConversion"/>
  </si>
  <si>
    <t>154kV 소성S/S 전력케이블 설치공사</t>
    <phoneticPr fontId="3" type="noConversion"/>
  </si>
  <si>
    <t>154KV 소성S/S 화재확산방지재 설치공사</t>
    <phoneticPr fontId="3" type="noConversion"/>
  </si>
  <si>
    <t>154kV 서천안-탕정#1T/L 인출변경공사</t>
    <phoneticPr fontId="3" type="noConversion"/>
  </si>
  <si>
    <t>154kV 음성천연가스 S/Y 전력케이블 설치공사</t>
    <phoneticPr fontId="3" type="noConversion"/>
  </si>
  <si>
    <t>154kV 영신S/S 전력통신설비 시설공사</t>
    <phoneticPr fontId="3" type="noConversion"/>
  </si>
  <si>
    <t>전북건설지사</t>
  </si>
  <si>
    <t>154kV 동부안S/S 화재확산방지재 설치공사</t>
  </si>
  <si>
    <t>154kV 동부안S/S 전력케이블 설치공사(전문)</t>
  </si>
  <si>
    <t>154kV 주천S/S M.Tr 설치공사(전문)</t>
    <phoneticPr fontId="3" type="noConversion"/>
  </si>
  <si>
    <t xml:space="preserve">154kV 황금개폐소 친환경 개폐장치 제작사 설치공사 </t>
    <phoneticPr fontId="3" type="noConversion"/>
  </si>
  <si>
    <t>154kV 영신S/S 154kV 개폐장치 설치공사</t>
  </si>
  <si>
    <t>154kV 황금개폐소 전력통신설비 시설공사</t>
    <phoneticPr fontId="3" type="noConversion"/>
  </si>
  <si>
    <t>154kV 완산S/S 개폐장치 설치공사(전문)</t>
    <phoneticPr fontId="3" type="noConversion"/>
  </si>
  <si>
    <t>154kV 광양항S/S M.Tr 설치공사(전문)</t>
  </si>
  <si>
    <t>154kV 북아산S/S 구내통신설비 시설공사</t>
    <phoneticPr fontId="3" type="noConversion"/>
  </si>
  <si>
    <t>154kV 음성천연가스 S/Y 전력통신 시설공사</t>
    <phoneticPr fontId="3" type="noConversion"/>
  </si>
  <si>
    <t>154kV 북아산S/S 건설사업 소방설비 공사</t>
    <phoneticPr fontId="3" type="noConversion"/>
  </si>
  <si>
    <t>154kV 영신S/S M.Tr 설치공사</t>
  </si>
  <si>
    <t>154kv 읍동S/Y 방화구획재 설치공사</t>
    <phoneticPr fontId="3" type="noConversion"/>
  </si>
  <si>
    <t>북부산변전소 화재확산 방지재 설치공사</t>
    <phoneticPr fontId="3" type="noConversion"/>
  </si>
  <si>
    <t>154kV 옥계S/S 토건공사</t>
    <phoneticPr fontId="3" type="noConversion"/>
  </si>
  <si>
    <t>154kV 서충주S/S 토건공사</t>
    <phoneticPr fontId="3" type="noConversion"/>
  </si>
  <si>
    <t>345kV 신청주S/S 전력통신설비 시설공사</t>
    <phoneticPr fontId="3" type="noConversion"/>
  </si>
  <si>
    <t>154kV 동비응 S/S 토건공사</t>
    <phoneticPr fontId="3" type="noConversion"/>
  </si>
  <si>
    <t>154kV 운남-읍동개폐소 지중T/L 건설공사</t>
    <phoneticPr fontId="3" type="noConversion"/>
  </si>
  <si>
    <t>154kV 안좌-읍동개폐소 광케이블 교체공사</t>
    <phoneticPr fontId="3" type="noConversion"/>
  </si>
  <si>
    <t>충남지역 전기공급시설 전력구공사 3차(개착구간)</t>
    <phoneticPr fontId="3" type="noConversion"/>
  </si>
  <si>
    <t>154kV 완산분기T/L OPGW 시설공사</t>
    <phoneticPr fontId="3" type="noConversion"/>
  </si>
  <si>
    <t>충남지역 전기공급시설 전력구공사 3차(터널구간)</t>
    <phoneticPr fontId="3" type="noConversion"/>
  </si>
  <si>
    <t>154kV 신안S/S 방화구획재 설치공사</t>
    <phoneticPr fontId="3" type="noConversion"/>
  </si>
  <si>
    <t>154kV 동비응S/S 건설공사(일반)</t>
    <phoneticPr fontId="3" type="noConversion"/>
  </si>
  <si>
    <t>154kV 동비응S/S 건설공사(소방시설)</t>
    <phoneticPr fontId="3" type="noConversion"/>
  </si>
  <si>
    <t>154kV 수완-하남 지중T/L 건설공사</t>
    <phoneticPr fontId="3" type="noConversion"/>
  </si>
  <si>
    <t>154kV 주천S/S 전력케이블 설치공사(전문)</t>
    <phoneticPr fontId="3" type="noConversion"/>
  </si>
  <si>
    <t>154kV 첨단분기 지중T/L 건설공사</t>
    <phoneticPr fontId="3" type="noConversion"/>
  </si>
  <si>
    <t>청주지역 전기공급시설 전력구공사(사직-율량)</t>
    <phoneticPr fontId="3" type="noConversion"/>
  </si>
  <si>
    <t>음성지역 전기공급시설 전력구공사(성본배전인출)</t>
    <phoneticPr fontId="3" type="noConversion"/>
  </si>
  <si>
    <t>345kV 신정읍S/S 토건공사</t>
    <phoneticPr fontId="3" type="noConversion"/>
  </si>
  <si>
    <t>154kV 영신분기 지중T/L 건설공사</t>
    <phoneticPr fontId="3" type="noConversion"/>
  </si>
  <si>
    <t>154kV 영신S/S 전력케이블 설치공사</t>
  </si>
  <si>
    <t>청주지역 전기공급시설 전력구공사(서오창 배전인출)</t>
  </si>
  <si>
    <t>154kV 신안S/S 전력케이블 설치공사(전문)</t>
    <phoneticPr fontId="3" type="noConversion"/>
  </si>
  <si>
    <t>154kV 황금개폐소분기 OFC 시설공사</t>
    <phoneticPr fontId="3" type="noConversion"/>
  </si>
  <si>
    <t>154kV 이원-도계 1파이분기T/L 건설공사</t>
    <phoneticPr fontId="3" type="noConversion"/>
  </si>
  <si>
    <t>154kV 신장성분기T/L 건설공사</t>
    <phoneticPr fontId="3" type="noConversion"/>
  </si>
  <si>
    <t>154kV 남고창 S/S 토건공사</t>
    <phoneticPr fontId="3" type="noConversion"/>
  </si>
  <si>
    <t>154kV 북충주S/S STATCOM 설치공사(일반)</t>
    <phoneticPr fontId="3" type="noConversion"/>
  </si>
  <si>
    <t>345kV 신제천S/S STATCOM 설치공사(일반)</t>
    <phoneticPr fontId="3" type="noConversion"/>
  </si>
  <si>
    <t>154kV 주천S/S 화재확산방지재 설치공사</t>
    <phoneticPr fontId="3" type="noConversion"/>
  </si>
  <si>
    <t>345kV 신정읍분기T/L 건설공사</t>
    <phoneticPr fontId="3" type="noConversion"/>
  </si>
  <si>
    <t>154kV 신정읍-소성T/L 인출변경공사</t>
    <phoneticPr fontId="3" type="noConversion"/>
  </si>
  <si>
    <t>154kV 단양S/S STATCOM 설치공사(일반)</t>
    <phoneticPr fontId="3" type="noConversion"/>
  </si>
  <si>
    <t>154kV 왕암S/S STATCOM 설치공사(일반)</t>
    <phoneticPr fontId="3" type="noConversion"/>
  </si>
  <si>
    <t>서산지역 전기공급시설 전력구공사(신성연-태안)</t>
    <phoneticPr fontId="3" type="noConversion"/>
  </si>
  <si>
    <t>154kV 북임실S/S 전력통신설비 시설공사</t>
    <phoneticPr fontId="3" type="noConversion"/>
  </si>
  <si>
    <t>154kV 남공주S/S 토건공사</t>
    <phoneticPr fontId="3" type="noConversion"/>
  </si>
  <si>
    <t>154kV 동세종S/S 토건공사</t>
    <phoneticPr fontId="3" type="noConversion"/>
  </si>
  <si>
    <t>154kV 남공주S/S 건설공사(일반)</t>
    <phoneticPr fontId="3" type="noConversion"/>
  </si>
  <si>
    <t>345kV 광양-여수TP T/L 일부구간 지중화사업</t>
    <phoneticPr fontId="3" type="noConversion"/>
  </si>
  <si>
    <t>154kV 동세종S/S 건설공사(일반)</t>
    <phoneticPr fontId="3" type="noConversion"/>
  </si>
  <si>
    <t>고흥지역 전기공급시설 전력구공사(고흥-포두)</t>
    <phoneticPr fontId="3" type="noConversion"/>
  </si>
  <si>
    <t>충주지역 전기공급시설 전력구공사(서충주 배전인출)</t>
    <phoneticPr fontId="3" type="noConversion"/>
  </si>
  <si>
    <t>154kV 초정-보은T/L 건설공사 1공구</t>
    <phoneticPr fontId="3" type="noConversion"/>
  </si>
  <si>
    <t>154kV 초정-보은T/L 건설공사 2공구</t>
    <phoneticPr fontId="3" type="noConversion"/>
  </si>
  <si>
    <t>154kV 완산S/S 전력통신설비 시설공사</t>
    <phoneticPr fontId="3" type="noConversion"/>
  </si>
  <si>
    <t>154kV 사직-율량 지중T/L 건설공사</t>
    <phoneticPr fontId="3" type="noConversion"/>
  </si>
  <si>
    <t>154kV 운남#2-운남#3 해저케이블 건설사업</t>
    <phoneticPr fontId="16" type="noConversion"/>
  </si>
  <si>
    <t>154kV 북임실S/S M.Tr 설치공사(전문)</t>
    <phoneticPr fontId="3" type="noConversion"/>
  </si>
  <si>
    <t>세종특별자치시, 충청남도</t>
    <phoneticPr fontId="3" type="noConversion"/>
  </si>
  <si>
    <t>345kV 신제천S/S FACTS 제어동 토건공사</t>
    <phoneticPr fontId="3" type="noConversion"/>
  </si>
  <si>
    <t>154kV 화원-안좌 해저케이블 용량증대(2차) 건설사업</t>
    <phoneticPr fontId="16" type="noConversion"/>
  </si>
  <si>
    <t>154kV 첨단S/S 건설사업 M.Tr 설치공사</t>
    <phoneticPr fontId="3" type="noConversion"/>
  </si>
  <si>
    <t>154kV 첨단S/S 건설사업 GIS 설치공사</t>
    <phoneticPr fontId="3" type="noConversion"/>
  </si>
  <si>
    <t>154kV 북충주S/S FACTS 제어동 구내통신설비 시설공사</t>
    <phoneticPr fontId="3" type="noConversion"/>
  </si>
  <si>
    <t>154kV 단양S/S FACTS 제어동 구내통신설비 시설공사</t>
    <phoneticPr fontId="3" type="noConversion"/>
  </si>
  <si>
    <t>고흥지역 전기공급시설 전력구공사(고옥-보성#2)</t>
    <phoneticPr fontId="3" type="noConversion"/>
  </si>
  <si>
    <t>154kV 남공주S/S 건설사업 소방설비 공사</t>
    <phoneticPr fontId="3" type="noConversion"/>
  </si>
  <si>
    <t>154kV 성본S/S 변압기 설치공사</t>
    <phoneticPr fontId="3" type="noConversion"/>
  </si>
  <si>
    <t>154kV 성본S/S 개폐장치 설치공사</t>
    <phoneticPr fontId="3" type="noConversion"/>
  </si>
  <si>
    <t>154kV 운남#3S/S 건설공사(일반)</t>
  </si>
  <si>
    <t>154kV 운남#3S/S 소방시설공사</t>
    <phoneticPr fontId="3" type="noConversion"/>
  </si>
  <si>
    <t>154kV 동세종S/S 건설사업 소방설비 공사</t>
    <phoneticPr fontId="3" type="noConversion"/>
  </si>
  <si>
    <t>154kV 동비응S/S 개폐장치 설치공사(전문)</t>
    <phoneticPr fontId="3" type="noConversion"/>
  </si>
  <si>
    <t>154kV 황금개폐소 화재확산방지재 설치공사</t>
    <phoneticPr fontId="3" type="noConversion"/>
  </si>
  <si>
    <t>154kV 영신S/S 화재확산방지재 설치공사</t>
  </si>
  <si>
    <t>춘천지역 전기공급시설 전력구공사(남춘천-춘천)</t>
  </si>
  <si>
    <t>154kV 첨단S/S 건설사업 전력케이블 설치공사</t>
    <phoneticPr fontId="3" type="noConversion"/>
  </si>
  <si>
    <t>154kV 완산S/S M.Tr 설치공사(전문)</t>
    <phoneticPr fontId="3" type="noConversion"/>
  </si>
  <si>
    <t>154kV 서오창S/S 건설공사(일반)</t>
    <phoneticPr fontId="3" type="noConversion"/>
  </si>
  <si>
    <t>154kV 성본S/S 구내통신설비 시설공사</t>
    <phoneticPr fontId="3" type="noConversion"/>
  </si>
  <si>
    <t>345kV 신청주S/S 조경식재공사</t>
    <phoneticPr fontId="3" type="noConversion"/>
  </si>
  <si>
    <t>154kV 북임실S/S 전력케이블 설치공사</t>
    <phoneticPr fontId="3" type="noConversion"/>
  </si>
  <si>
    <t>154kV 첨단S/S 건설사업 화재확산방지재 설치공사</t>
    <phoneticPr fontId="3" type="noConversion"/>
  </si>
  <si>
    <t>154kV 서오창S/S 소방설비공사</t>
    <phoneticPr fontId="3" type="noConversion"/>
  </si>
  <si>
    <t>장성지역 전기공급시설 전력구공사(신장성분기)</t>
    <phoneticPr fontId="3" type="noConversion"/>
  </si>
  <si>
    <t>154kV 영광#2분기T/L 건설공사</t>
    <phoneticPr fontId="3" type="noConversion"/>
  </si>
  <si>
    <t>154kV 북아산S/S 전력통신설비 시설공사</t>
    <phoneticPr fontId="3" type="noConversion"/>
  </si>
  <si>
    <t>신안·목포지역 전기공급시설 전력구공사(운남#3-북항)</t>
    <phoneticPr fontId="3" type="noConversion"/>
  </si>
  <si>
    <t>154kV 서충주S/S 구내통신설비 시설공사</t>
    <phoneticPr fontId="3" type="noConversion"/>
  </si>
  <si>
    <t>154kV 서충주T/L OPGW 시설공사</t>
    <phoneticPr fontId="3" type="noConversion"/>
  </si>
  <si>
    <t>154kV 소태분기 지중T/L 건설사업</t>
    <phoneticPr fontId="16" type="noConversion"/>
  </si>
  <si>
    <t>154kV 북아산S/S 건설사업 M.Tr 설치공사</t>
    <phoneticPr fontId="3" type="noConversion"/>
  </si>
  <si>
    <t>154kV 북아산S/S 건설사업 GIS 설치공사</t>
    <phoneticPr fontId="3" type="noConversion"/>
  </si>
  <si>
    <t>154kV 북임실S/S 화재확산방지재 설치공사</t>
    <phoneticPr fontId="3" type="noConversion"/>
  </si>
  <si>
    <t>154kV 성본S/S 전력케이블 설치공사</t>
    <phoneticPr fontId="3" type="noConversion"/>
  </si>
  <si>
    <t>154kV 북아산분기 지중T/L 건설공사</t>
    <phoneticPr fontId="3" type="noConversion"/>
  </si>
  <si>
    <t>154kV 서오창S/S 토건공사</t>
    <phoneticPr fontId="3" type="noConversion"/>
  </si>
  <si>
    <t>154kV 서충주S/S 건설공사(일반)</t>
    <phoneticPr fontId="3" type="noConversion"/>
  </si>
  <si>
    <t>154kV 서충주S/S 소방설비공사</t>
    <phoneticPr fontId="3" type="noConversion"/>
  </si>
  <si>
    <t>대소-성본-금왕 OFC 시설공사</t>
    <phoneticPr fontId="3" type="noConversion"/>
  </si>
  <si>
    <t>154kV 북아산S/S 건설사업 전력케이블 설치공사</t>
    <phoneticPr fontId="3" type="noConversion"/>
  </si>
  <si>
    <t>154kV 광양항S/S 전력케이블Plug-in 공사</t>
  </si>
  <si>
    <t>154kV 서영광S/S 개폐장치 설치공사(전문)</t>
  </si>
  <si>
    <t>154kV 서영광S/S M.Tr 설치공사(전문)</t>
  </si>
  <si>
    <t>154kV 서영광S/S 건설공사(일반)</t>
  </si>
  <si>
    <t>154kV 운남#3S/S 개폐장치 설치공사(전문)</t>
  </si>
  <si>
    <t>154kV 남공주분기T/L 건설공사</t>
    <phoneticPr fontId="3" type="noConversion"/>
  </si>
  <si>
    <t>154kV 신성연-태안 지중T/L 건설공사</t>
    <phoneticPr fontId="3" type="noConversion"/>
  </si>
  <si>
    <t>무안지역 전기공급시설 전력구공사(서운남분기 등 3개 건설사업)</t>
    <phoneticPr fontId="3" type="noConversion"/>
  </si>
  <si>
    <t>154kV 광양항분기 지중T/L 건설사업</t>
    <phoneticPr fontId="16" type="noConversion"/>
  </si>
  <si>
    <t>154kV 북아산S/S 건설사업 화재확산방지재 설치공사</t>
    <phoneticPr fontId="3" type="noConversion"/>
  </si>
  <si>
    <t xml:space="preserve">전주지역 전력공급시설 전력구공사(완산분기) 지하시설물도 작성용역 </t>
    <phoneticPr fontId="3" type="noConversion"/>
  </si>
  <si>
    <t>154kV 광양항변전소 토건공사 건설폐기물 처리용역</t>
    <phoneticPr fontId="3" type="noConversion"/>
  </si>
  <si>
    <t>345kV 북충주S/S STATCOM 설치공사 부지 현황측량 용역</t>
    <phoneticPr fontId="3" type="noConversion"/>
  </si>
  <si>
    <t>154kV 영신변전소 토건공사 폐기물처리용역</t>
    <phoneticPr fontId="3" type="noConversion"/>
  </si>
  <si>
    <t>154kV 첨단분기 T/L 건설공사 건설폐기물 처리용역</t>
    <phoneticPr fontId="3" type="noConversion"/>
  </si>
  <si>
    <t>154kV 화원-안좌T/L 용량증대 건설공사 어업피해영향조사 용역</t>
    <phoneticPr fontId="3" type="noConversion"/>
  </si>
  <si>
    <t>154kV 첨단분기 전력구 건설공사 지하시설물도 작성용역</t>
    <phoneticPr fontId="3" type="noConversion"/>
  </si>
  <si>
    <t>154kV 서천안-탕정#1T/L 인출변경공사 책임감리용역</t>
    <phoneticPr fontId="3" type="noConversion"/>
  </si>
  <si>
    <t>154kV 첨단분기 전력구 건설공사 건설폐기물 처리용역</t>
    <phoneticPr fontId="3" type="noConversion"/>
  </si>
  <si>
    <t>345kV 신성연S/S 토건공사 건설폐기물용역</t>
    <phoneticPr fontId="3" type="noConversion"/>
  </si>
  <si>
    <t>154kV 광양항S/S 건설공사 소방감리용역</t>
  </si>
  <si>
    <t>154kV 첨단분기 전력구 건설공사 건설사업관리용역</t>
    <phoneticPr fontId="3" type="noConversion"/>
  </si>
  <si>
    <t>154kV 안좌-읍동개폐소 지중T/L 건설공사 책임감리용역</t>
    <phoneticPr fontId="3" type="noConversion"/>
  </si>
  <si>
    <t>154kV 운남-신안-읍동개폐소T/L OPGW 시설공사 책임감리용역</t>
    <phoneticPr fontId="3" type="noConversion"/>
  </si>
  <si>
    <t>154kV 영광#3 S/Y 건설사업 전력영향평가 용역 및 분기T/L 경과지설계용역</t>
    <phoneticPr fontId="3" type="noConversion"/>
  </si>
  <si>
    <t>345kV 북천안S/S 건설공사 전력영향평가용역</t>
    <phoneticPr fontId="3" type="noConversion"/>
  </si>
  <si>
    <t>345kV 신평창-강릉안인 송전선로(강릉구간) 재해영향평가용역</t>
    <phoneticPr fontId="3" type="noConversion"/>
  </si>
  <si>
    <t>345kV 북당진-신탕정[서해대교 구간] 지중T/L 건설공사 감리용역</t>
    <phoneticPr fontId="3" type="noConversion"/>
  </si>
  <si>
    <t>154kV 동세종S/S 토건공사 실시설계용역(토목분)</t>
    <phoneticPr fontId="3" type="noConversion"/>
  </si>
  <si>
    <t>호남권(고창/장성지역) 345kV 변전소 및 분기 송전선로 전력영향평가 용역</t>
    <phoneticPr fontId="3" type="noConversion"/>
  </si>
  <si>
    <t>군산지역 전기공급시설 전력구공사(동비응-새만금) 설계용역</t>
  </si>
  <si>
    <t>첨단토목부</t>
    <phoneticPr fontId="3" type="noConversion"/>
  </si>
  <si>
    <t>충남지역 전기공급시설 전력구공사(당진화력-신송산 1차) 건설폐기물처리용역</t>
    <phoneticPr fontId="3" type="noConversion"/>
  </si>
  <si>
    <t>345kV 당진화력-신송산 송전선로 건설사업 사후환경영향조사 용역</t>
    <phoneticPr fontId="3" type="noConversion"/>
  </si>
  <si>
    <t>154kV 신장성-운남#2T/L 전력영향평가 및 경과지설계 용역(PQ)</t>
    <phoneticPr fontId="3" type="noConversion"/>
  </si>
  <si>
    <t>345kV 신성연S/S 토건공사 감독권한대행 등 건설사업관리 용역</t>
    <phoneticPr fontId="3" type="noConversion"/>
  </si>
  <si>
    <t>154kV 신장성-운남,무안햇빛T/L 전력영향평가 및 경과지설계 용역</t>
    <phoneticPr fontId="3" type="noConversion"/>
  </si>
  <si>
    <t>충남지역 전기공급시설 전력구공사(당진화력-신송산 1차) 건설사업관리용역</t>
    <phoneticPr fontId="3" type="noConversion"/>
  </si>
  <si>
    <t>345kV 신계룡-북천안T/L 건설사업 입지선정용역</t>
  </si>
  <si>
    <t>345kV 신임실-신계룡T/L 건설사업 입지선정용역</t>
  </si>
  <si>
    <t>154kV 남창-완도 분기T/L 건설공사 임목폐기물 처리용역</t>
    <phoneticPr fontId="3" type="noConversion"/>
  </si>
  <si>
    <t>154kV 첨단변전소 토건공사 폐기물처리용역</t>
    <phoneticPr fontId="3" type="noConversion"/>
  </si>
  <si>
    <t>포두(고흥#3)변전소 토건공사 실시설계용역(토목분)</t>
    <phoneticPr fontId="3" type="noConversion"/>
  </si>
  <si>
    <t>154kV 운남#2-영광#2 T/L 건설공사 자재운반 선정용역</t>
    <phoneticPr fontId="3" type="noConversion"/>
  </si>
  <si>
    <t>154kV 동비응S/S 건설공사 소방감리용역</t>
    <phoneticPr fontId="3" type="noConversion"/>
  </si>
  <si>
    <t>154kV 서영광S/S 토건공사 실시설계용역</t>
    <phoneticPr fontId="3" type="noConversion"/>
  </si>
  <si>
    <t>154kV 첨단S/S 통신설비 시설공사 감리용역</t>
    <phoneticPr fontId="3" type="noConversion"/>
  </si>
  <si>
    <t>345kV 신제천S/S FACTS 제어동 증축 설계용역</t>
    <phoneticPr fontId="3" type="noConversion"/>
  </si>
  <si>
    <t>군산지역 전기공급시설 전력구공사(수변도시 배전인출) 설계용역</t>
    <phoneticPr fontId="16" type="noConversion"/>
  </si>
  <si>
    <t>154kV 수변도시분기T/L 전력영향평가 용역</t>
    <phoneticPr fontId="3" type="noConversion"/>
  </si>
  <si>
    <t>345kV 신당진-북당진 2차 전력구공사 건설사업관리용역</t>
    <phoneticPr fontId="3" type="noConversion"/>
  </si>
  <si>
    <t>154kV 소성-고창#3T/L 전력영향평가 용역</t>
    <phoneticPr fontId="3" type="noConversion"/>
  </si>
  <si>
    <t>154kV 동비응S/S 건설공사 책임감리용역</t>
    <phoneticPr fontId="3" type="noConversion"/>
  </si>
  <si>
    <t>345kV 신정읍S/S 건설공사 변전설계용역</t>
    <phoneticPr fontId="3" type="noConversion"/>
  </si>
  <si>
    <t>154kV 남공주분기T/L 건설사업 철탑기초 실시설계용역</t>
    <phoneticPr fontId="3" type="noConversion"/>
  </si>
  <si>
    <t>군산-김제지역 전기공급시설 전력구공사(동비응-백산) 설계용역</t>
    <phoneticPr fontId="3" type="noConversion"/>
  </si>
  <si>
    <t>서해안 HVDC 송전선로 해저경과지 조사용역</t>
    <phoneticPr fontId="16" type="noConversion"/>
  </si>
  <si>
    <t>154kV 소태분기T/L 임목폐기물 처리용역</t>
    <phoneticPr fontId="3" type="noConversion"/>
  </si>
  <si>
    <t>154kV 완산 S/S 토건공사 건설폐기물처리용역</t>
    <phoneticPr fontId="3" type="noConversion"/>
  </si>
  <si>
    <t>154kV 성본S/S 토건공사 폐기물처리 용역</t>
    <phoneticPr fontId="3" type="noConversion"/>
  </si>
  <si>
    <t>345kV 북충주S/S STATCOM 설치공사 소규모환경영향평가 및 재해영향평가 설계용역</t>
    <phoneticPr fontId="3" type="noConversion"/>
  </si>
  <si>
    <t>154kV 서오창S/S 토건공사 실시설계용역</t>
    <phoneticPr fontId="3" type="noConversion"/>
  </si>
  <si>
    <t>154kV 사담분기T/L 경과지선정 및 설계측량 용역</t>
    <phoneticPr fontId="3" type="noConversion"/>
  </si>
  <si>
    <t>345kV 신성연계통 T/L 폐기물 용역</t>
    <phoneticPr fontId="3" type="noConversion"/>
  </si>
  <si>
    <t>70kV 괴산-장연 분기T/L 소규모재해영향평가 용역</t>
    <phoneticPr fontId="3" type="noConversion"/>
  </si>
  <si>
    <t>154kV 임계S/S 전력영향평가용역</t>
    <phoneticPr fontId="3" type="noConversion"/>
  </si>
  <si>
    <t>154kV 황간분기 T/L 경과지선정 및 설계측량 용역</t>
    <phoneticPr fontId="3" type="noConversion"/>
  </si>
  <si>
    <t>345kV 신세종개폐소 건설공사 전력영향평가용역</t>
    <phoneticPr fontId="3" type="noConversion"/>
  </si>
  <si>
    <t>154kV 운남-읍동개폐소 지중T/L 책임감리용역</t>
    <phoneticPr fontId="3" type="noConversion"/>
  </si>
  <si>
    <t>154kV 동비응 S/S 토건공사 감독권한대행 등 건설사업관리용역</t>
    <phoneticPr fontId="3" type="noConversion"/>
  </si>
  <si>
    <t>154kV 옥계S/S 토건공사 감독권한대행 등 건설사업관리용역</t>
    <phoneticPr fontId="3" type="noConversion"/>
  </si>
  <si>
    <t>154kV 서충주S/S 토건공사 감독권한대행 등 건설사업관리용역</t>
    <phoneticPr fontId="3" type="noConversion"/>
  </si>
  <si>
    <t>154kV 북세종분기T/L 건설사업</t>
    <phoneticPr fontId="3" type="noConversion"/>
  </si>
  <si>
    <t>득량(보성#2)변전소 토건공사 실시설계용역(토목분)</t>
    <phoneticPr fontId="3" type="noConversion"/>
  </si>
  <si>
    <t>154kV 임계분기T/L 경과지선정 및 설계측량 용역</t>
    <phoneticPr fontId="3" type="noConversion"/>
  </si>
  <si>
    <t>154kV 영신분기 지중T/L 책임감리용역</t>
    <phoneticPr fontId="3" type="noConversion"/>
  </si>
  <si>
    <t>154kV 포두S/S 토건공사 실시설계용역</t>
    <phoneticPr fontId="3" type="noConversion"/>
  </si>
  <si>
    <t>345kV 신남원S/S FACTS 제어동 증축 설계용역</t>
    <phoneticPr fontId="3" type="noConversion"/>
  </si>
  <si>
    <t>345kV 신정읍S/S FACTS 제어동 증축 설계용역</t>
    <phoneticPr fontId="3" type="noConversion"/>
  </si>
  <si>
    <t>154kV 동청주S/S 전력영향평가 용역</t>
    <phoneticPr fontId="3" type="noConversion"/>
  </si>
  <si>
    <t>154kV 이리-왕궁T/L 전력영향평가 용역</t>
    <phoneticPr fontId="3" type="noConversion"/>
  </si>
  <si>
    <t>154kV 북충주S/S STATCOM 설치공사 책임감리용역</t>
    <phoneticPr fontId="3" type="noConversion"/>
  </si>
  <si>
    <t>154kV 단양S/S STATCOM 설치공사 책임감리용역</t>
    <phoneticPr fontId="3" type="noConversion"/>
  </si>
  <si>
    <t>154kV 왕암S/S STATCOM 설치공사 책임감리용역</t>
    <phoneticPr fontId="3" type="noConversion"/>
  </si>
  <si>
    <t>345kV 북천안분기T/L 경과지선정 및 설계측량 용역</t>
    <phoneticPr fontId="3" type="noConversion"/>
  </si>
  <si>
    <t>운남#2-영광#2 전력구공사 설계용역</t>
    <phoneticPr fontId="3" type="noConversion"/>
  </si>
  <si>
    <t>154kV 수완-하남 지중T/L 책임감리용역</t>
    <phoneticPr fontId="3" type="noConversion"/>
  </si>
  <si>
    <t>154kV 이원-도계 1파이분기T/L 책임감리용역</t>
    <phoneticPr fontId="3" type="noConversion"/>
  </si>
  <si>
    <t>345kV 신제천S/S STATCOM 설치공사 책임감리용역</t>
    <phoneticPr fontId="3" type="noConversion"/>
  </si>
  <si>
    <t>154kV 첨단분기 지중T/L 책임감리용역</t>
    <phoneticPr fontId="3" type="noConversion"/>
  </si>
  <si>
    <t>신장성-운남#2 전력구공사 설계용역</t>
    <phoneticPr fontId="3" type="noConversion"/>
  </si>
  <si>
    <t>군산지역 전기공급시설 전력구공사(수변도시분기) 설계용역</t>
    <phoneticPr fontId="3" type="noConversion"/>
  </si>
  <si>
    <t>154kV 남오송분기T/L 경과지선정 및 설계측량 용역 (C/H)</t>
    <phoneticPr fontId="3" type="noConversion"/>
  </si>
  <si>
    <t>154kV 이월S/S 전력영향평가 용역</t>
    <phoneticPr fontId="3" type="noConversion"/>
  </si>
  <si>
    <t>154kV 신장성분기T/L 건설공사 책임감리용역</t>
    <phoneticPr fontId="3" type="noConversion"/>
  </si>
  <si>
    <t>345kV 신석문S/S 토건공사 실시설계용역</t>
    <phoneticPr fontId="3" type="noConversion"/>
  </si>
  <si>
    <t>154kV 남공주S/S 건설공사 책임감리용역</t>
    <phoneticPr fontId="3" type="noConversion"/>
  </si>
  <si>
    <t>154kV 서예산S/S 토건공사 실시설계용역(토목분)</t>
    <phoneticPr fontId="3" type="noConversion"/>
  </si>
  <si>
    <t>전남지역 전기공급시설 전력구공사(신해남-남창)설계용역</t>
    <phoneticPr fontId="3" type="noConversion"/>
  </si>
  <si>
    <t>154kV 남고창 S/S 토건공사 감독권한대행 등 건설사업관리용역</t>
    <phoneticPr fontId="3" type="noConversion"/>
  </si>
  <si>
    <t>전남지역 전기공급시설 전력구공사(신해남-문내S/Y) 설계용역</t>
    <phoneticPr fontId="3" type="noConversion"/>
  </si>
  <si>
    <t>345kV 신제천S/S STATCOM 설치공사 변전기초 설계용역</t>
    <phoneticPr fontId="3" type="noConversion"/>
  </si>
  <si>
    <t>345kV 신남원S/S STATCOM 설치공사 변전기초 설계용역</t>
    <phoneticPr fontId="3" type="noConversion"/>
  </si>
  <si>
    <t>345kV 신정읍S/S STATCOM 설치공사 변전기초 설계용역</t>
    <phoneticPr fontId="3" type="noConversion"/>
  </si>
  <si>
    <t>중흥변전소 토건공사 실시설계용역(토목분)</t>
    <phoneticPr fontId="3" type="noConversion"/>
  </si>
  <si>
    <t>154kV 신탕정-탕정#3 지중T/L 건설공사 책임감리용역</t>
    <phoneticPr fontId="3" type="noConversion"/>
  </si>
  <si>
    <t>154kV 진도#2S/S 건설공사 전력영향평가용역</t>
    <phoneticPr fontId="3" type="noConversion"/>
  </si>
  <si>
    <t>154kV 장흥#2 S/S 건설사업 전력영향평가 용역</t>
    <phoneticPr fontId="3" type="noConversion"/>
  </si>
  <si>
    <t>154kV 금왕-성본 지중T/L 건설공사 책임감리용역</t>
    <phoneticPr fontId="3" type="noConversion"/>
  </si>
  <si>
    <t>345kV 광양-여수TP T/L 일부구간 지중화사업 책임감리용역</t>
    <phoneticPr fontId="3" type="noConversion"/>
  </si>
  <si>
    <t>154kV 동세종S/S 건설공사 책임감리용역</t>
    <phoneticPr fontId="3" type="noConversion"/>
  </si>
  <si>
    <t>익산지역 전기공급시설 전력구공사(이리-왕궁) 설계용역</t>
    <phoneticPr fontId="3" type="noConversion"/>
  </si>
  <si>
    <t>154kV 남고창S/S 건설공사 책임감리용역</t>
    <phoneticPr fontId="3" type="noConversion"/>
  </si>
  <si>
    <t>전남지역 전기공급시설 전력구공사(안좌-해남#3)설계용역</t>
    <phoneticPr fontId="3" type="noConversion"/>
  </si>
  <si>
    <t>154kV 곡성#2S/S,곡성#2분기 건설공사 전력영향평가용역 (송변전 통합발주)</t>
    <phoneticPr fontId="3" type="noConversion"/>
  </si>
  <si>
    <t>화순-곡성 전력구공사 설계용역</t>
    <phoneticPr fontId="3" type="noConversion"/>
  </si>
  <si>
    <t>345kV 신계룡-신정읍 전력구공사 설계용역</t>
    <phoneticPr fontId="3" type="noConversion"/>
  </si>
  <si>
    <t>전남지역 전기공급시설 전력구공사(신장성-무안햇빛개폐소) 설계용역</t>
    <phoneticPr fontId="3" type="noConversion"/>
  </si>
  <si>
    <t>전남지역 전기공급시설 전력구공사(신장성-운남) 설계용역</t>
    <phoneticPr fontId="3" type="noConversion"/>
  </si>
  <si>
    <t>154kV 신해남-해남#3T/L 건설공사 전력영향평가 및 경과지설계 용역</t>
    <phoneticPr fontId="3" type="noConversion"/>
  </si>
  <si>
    <t>154kV 초정-보은T/L 책임감리용역</t>
    <phoneticPr fontId="3" type="noConversion"/>
  </si>
  <si>
    <t>전남지역 전기공급시설 전력구공사(순천#2-세풍) 설계용역</t>
    <phoneticPr fontId="16" type="noConversion"/>
  </si>
  <si>
    <t>345kV 신세종개폐소#1T/L 건설사업 전력영향평가용역</t>
    <phoneticPr fontId="3" type="noConversion"/>
  </si>
  <si>
    <t>345kV 신세종개폐소#2T/L 건설사업 전력영향평가용역</t>
    <phoneticPr fontId="3" type="noConversion"/>
  </si>
  <si>
    <t>154kV 정읍#2분기T/L 전력영향평가 용역</t>
    <phoneticPr fontId="3" type="noConversion"/>
  </si>
  <si>
    <t>154kV 임실#3분기T/L 전력영향평가 용역</t>
    <phoneticPr fontId="3" type="noConversion"/>
  </si>
  <si>
    <t>시종변전소 토건공사 실시설계용역(토목분)</t>
    <phoneticPr fontId="3" type="noConversion"/>
  </si>
  <si>
    <t>154kV 수한분기T/L 경과지선정 및 설계측량 용역</t>
    <phoneticPr fontId="3" type="noConversion"/>
  </si>
  <si>
    <t>154kV 고창#4분기T/L 전력영향평가 용역</t>
    <phoneticPr fontId="3" type="noConversion"/>
  </si>
  <si>
    <t>154kV 남원#2분기T/L 전력영향평가 용역</t>
    <phoneticPr fontId="3" type="noConversion"/>
  </si>
  <si>
    <t>154kV 수한S/S 및 분기T/L 전력영향평가 용역</t>
    <phoneticPr fontId="3" type="noConversion"/>
  </si>
  <si>
    <t>154kV 정읍#2S/S 건설공사 전력영향평가용역</t>
    <phoneticPr fontId="3" type="noConversion"/>
  </si>
  <si>
    <t>154kV 임실#3S/S 건설공사 전력영향평가용역</t>
    <phoneticPr fontId="3" type="noConversion"/>
  </si>
  <si>
    <t>154kV 남원#2S/S 건설공사 전력영향평가용역</t>
    <phoneticPr fontId="3" type="noConversion"/>
  </si>
  <si>
    <t>154kV 고창#4S/S 건설공사 전력영향평가용역</t>
    <phoneticPr fontId="3" type="noConversion"/>
  </si>
  <si>
    <t>154kV 황간S/S 전력영향평가 용역</t>
    <phoneticPr fontId="3" type="noConversion"/>
  </si>
  <si>
    <t>154kV 고창#3분기 전력구공사 설계용역</t>
    <phoneticPr fontId="3" type="noConversion"/>
  </si>
  <si>
    <t>154kV 장흥#2분기T/L 전력영향평가 및 경과지설계 용역(PQ)</t>
    <phoneticPr fontId="3" type="noConversion"/>
  </si>
  <si>
    <t>154kV 해남#3S/S 건설공사 통합입지선정용역</t>
    <phoneticPr fontId="3" type="noConversion"/>
  </si>
  <si>
    <t>154kV 신해남-해남T/L 건설 전력영향평가 및 경과지설계 용역(PQ)</t>
    <phoneticPr fontId="3" type="noConversion"/>
  </si>
  <si>
    <t>154kV 사직-율량 지중T/L 책임감리용역</t>
    <phoneticPr fontId="3" type="noConversion"/>
  </si>
  <si>
    <t>154kV 광양-세풍T/L 건설 전력영향평가 및 경과지설계 용역(PQ)</t>
    <phoneticPr fontId="3" type="noConversion"/>
  </si>
  <si>
    <t>154kV 포두-고흥#4T/L 건설공사 전력영향평가 및 경과지설계 용역</t>
    <phoneticPr fontId="3" type="noConversion"/>
  </si>
  <si>
    <t>154kV 고흥#4분기T/L 건설 전력영향평가 및 경과지설계 용역(PQ)</t>
    <phoneticPr fontId="3" type="noConversion"/>
  </si>
  <si>
    <t>345kV 신제천S/S FACTS 제어동 토건공사 감독권한대행 등 건설사업관리용역</t>
    <phoneticPr fontId="3" type="noConversion"/>
  </si>
  <si>
    <t>154kV 순천#2-세풍T/L 건설 전력영향평가 및 경과지설계 용역(PQ)</t>
    <phoneticPr fontId="3" type="noConversion"/>
  </si>
  <si>
    <t>광주지역 전기공급시설 전력구공사(신광주-신화순)설계용역</t>
    <phoneticPr fontId="3" type="noConversion"/>
  </si>
  <si>
    <t>154kV 신고창-서영광T/L 전력영향평가 용역</t>
    <phoneticPr fontId="3" type="noConversion"/>
  </si>
  <si>
    <t>154kV 신해남-문내개폐소T/L 건설 전력영향평가 및 경과지설계 용역(PQ)</t>
    <phoneticPr fontId="3" type="noConversion"/>
  </si>
  <si>
    <t>154kV 안좌-해남#3T/L 건설 전력영향평가 및 경과지설계 용역(PQ)</t>
    <phoneticPr fontId="3" type="noConversion"/>
  </si>
  <si>
    <t>154kV 화순-득량T/L 전력영향평가 및 경과지설계 용역(PQ)</t>
    <phoneticPr fontId="3" type="noConversion"/>
  </si>
  <si>
    <t>154kV 신해남-남창T/L 건설 전력영향평가 및 경과지설계 용역(PQ)</t>
    <phoneticPr fontId="3" type="noConversion"/>
  </si>
  <si>
    <t>천안지역 전기공급시설 관로공사(직산-직산#2)</t>
    <phoneticPr fontId="3" type="noConversion"/>
  </si>
  <si>
    <t>천안지역 전기공급시설 관로공사(직산#2-성거)</t>
  </si>
  <si>
    <t>당진지역 전기공급시설 전력구공사(신대산-당진T/P) 설계용역</t>
    <phoneticPr fontId="3" type="noConversion"/>
  </si>
  <si>
    <t>천안지역 전기공급시설 전력구공사(신계룡-북천안) 설계용역</t>
    <phoneticPr fontId="3" type="noConversion"/>
  </si>
  <si>
    <t>전남지역 전기공급시설 전력구공사(신강진-광양) 설계용역</t>
    <phoneticPr fontId="3" type="noConversion"/>
  </si>
  <si>
    <t>154kV 신대산-대산T/L 건설사업 전력영향평가용역</t>
    <phoneticPr fontId="3" type="noConversion"/>
  </si>
  <si>
    <t>154kV 대산개폐소-신대산T/L 건설사업 전력영향평가용역</t>
    <phoneticPr fontId="3" type="noConversion"/>
  </si>
  <si>
    <t>154kV 운남#3S/S 건설공사 소방감리용역</t>
  </si>
  <si>
    <t>군산지역 전기공급시설 전력구공사(비응#3분기) 설계용역</t>
  </si>
  <si>
    <t>154kV 운남#3S/S 건설공사 책임감리용역</t>
  </si>
  <si>
    <t>154kV 서오창S/S 책임감리용역</t>
    <phoneticPr fontId="3" type="noConversion"/>
  </si>
  <si>
    <t>345kV 신장성S/S 건설공사 변전설계용역</t>
    <phoneticPr fontId="3" type="noConversion"/>
  </si>
  <si>
    <t>청용-구성#1, 구성#1-삼호 전력구공사 설계용역</t>
    <phoneticPr fontId="3" type="noConversion"/>
  </si>
  <si>
    <t>충남지역 전기공급시설 전력구공사(당진화력-신송산 3차 터널구간) 건설사업관리용역</t>
  </si>
  <si>
    <t>충남지역 전기공급시설 전력구공사(당진화력-신송산 2차) 건설사업관리용역</t>
    <phoneticPr fontId="3" type="noConversion"/>
  </si>
  <si>
    <t>충남지역 전기공급시설 전력구공사(당진화력-신송산 3차 개착구간) 건설사업관리용역</t>
  </si>
  <si>
    <t>천안지역 전기공급시설 전력구공사(불당-남천안) 설계용역</t>
    <phoneticPr fontId="3" type="noConversion"/>
  </si>
  <si>
    <t>346kV 신제천S/S STATCOM 설치공사 중량물 수송로 보강공사 설계용역</t>
    <phoneticPr fontId="3" type="noConversion"/>
  </si>
  <si>
    <t>154kV 서오창분기 송전선로 건설사업 철탑기초 실시설계용역</t>
    <phoneticPr fontId="3" type="noConversion"/>
  </si>
  <si>
    <t>154kV 서오창S/S 소방감리용역</t>
    <phoneticPr fontId="3" type="noConversion"/>
  </si>
  <si>
    <t>154kV 서예산분기T/L 건설사업 철탑기초 실시설계용역</t>
    <phoneticPr fontId="3" type="noConversion"/>
  </si>
  <si>
    <t>154kV 신창분기T/L 건설사업 철탑기초 실시설계용역</t>
    <phoneticPr fontId="3" type="noConversion"/>
  </si>
  <si>
    <t>충남지역 전기공급시설 전력구공사(당진화력-신송산 3차 터널구간) 건설폐기물처리용역</t>
    <phoneticPr fontId="3" type="noConversion"/>
  </si>
  <si>
    <t>충남지역 전기공급시설 전력구공사(당진화력-신송산 2차) 건설폐기물처리용역</t>
    <phoneticPr fontId="3" type="noConversion"/>
  </si>
  <si>
    <t>충남지역 전기공급시설 전력구공사(당진화력-신송산 3차 개착구간) 건설폐기물처리용역</t>
    <phoneticPr fontId="3" type="noConversion"/>
  </si>
  <si>
    <t>154kV 소태분기 지중T/L 건설사업 책임감리용역</t>
    <phoneticPr fontId="16" type="noConversion"/>
  </si>
  <si>
    <t>345kV 신고창분기(신장성-신정읍 2π분기) 전력구공사 설계용역</t>
    <phoneticPr fontId="3" type="noConversion"/>
  </si>
  <si>
    <t>154kV 신고창-고창#3T/L 건설사업 전력영향평가용역</t>
    <phoneticPr fontId="3" type="noConversion"/>
  </si>
  <si>
    <t>345kV 신계룡-신임실 전력구공사 설계용역</t>
    <phoneticPr fontId="3" type="noConversion"/>
  </si>
  <si>
    <t>154kV 영광#2분기T/L 건설공사 책임감리용역</t>
    <phoneticPr fontId="3" type="noConversion"/>
  </si>
  <si>
    <t>154kV 소성-고창#3 전력구공사 설계용역</t>
    <phoneticPr fontId="3" type="noConversion"/>
  </si>
  <si>
    <t>전남지역 전기공급시설 전력구공사(신해남-신강진) 설계용역</t>
    <phoneticPr fontId="3" type="noConversion"/>
  </si>
  <si>
    <t>아산지역 전기공급시설 전력구공사(도고분기) 설계용역</t>
    <phoneticPr fontId="16" type="noConversion"/>
  </si>
  <si>
    <t>전남지역 전기공급시설 전력구공사(신해남-신장성) 설계용역</t>
    <phoneticPr fontId="3" type="noConversion"/>
  </si>
  <si>
    <t>천안지역 전기공급시설 전력구공사(남천안-천안) 설계용역</t>
    <phoneticPr fontId="3" type="noConversion"/>
  </si>
  <si>
    <t>154kV 서충주S/S 소방감리용역</t>
    <phoneticPr fontId="3" type="noConversion"/>
  </si>
  <si>
    <t>154kV 이월분기T/L 경과지선정 및 설계측량 용역</t>
    <phoneticPr fontId="3" type="noConversion"/>
  </si>
  <si>
    <t>154kV 서충주S/S 책임감리용역</t>
    <phoneticPr fontId="3" type="noConversion"/>
  </si>
  <si>
    <t>154kV 서오창S/S 토건공사 감독권한대행 등 건설사업관리용역</t>
    <phoneticPr fontId="3" type="noConversion"/>
  </si>
  <si>
    <t>154kV 남공주분기T/L 폐기물 처리용역</t>
    <phoneticPr fontId="3" type="noConversion"/>
  </si>
  <si>
    <t>345kV 신평창S/S 토건공사 실시설계용역</t>
    <phoneticPr fontId="3" type="noConversion"/>
  </si>
  <si>
    <t>154kV 서영광S/S 건설공사 소방감리용역</t>
    <phoneticPr fontId="3" type="noConversion"/>
  </si>
  <si>
    <t>154kV 오곡개폐소 건설공사 책임감리용역</t>
  </si>
  <si>
    <t>154kV 신성연-태안 지중T/L 건설공사 책임감리용역</t>
    <phoneticPr fontId="3" type="noConversion"/>
  </si>
  <si>
    <t>154kV 광양항분기 지중T/L 건설사업 책임감리용역</t>
    <phoneticPr fontId="16" type="noConversion"/>
  </si>
  <si>
    <t>345kV 신평창-강릉안인 송전선로(정선.평창구간) 재해영향평가용역</t>
    <phoneticPr fontId="3" type="noConversion"/>
  </si>
  <si>
    <t>154kV 서영광S/S 건설공사 책임감리용역</t>
    <phoneticPr fontId="3" type="noConversion"/>
  </si>
  <si>
    <t>전남지역 전기공급시설 전력구공사(신고창-서영광) 설계용역</t>
    <phoneticPr fontId="3" type="noConversion"/>
  </si>
  <si>
    <t>154kV 남공주분기T/L 건설공사 책임감리용역</t>
  </si>
  <si>
    <t>신해남-해남#3 전력구공사 설계용역</t>
    <phoneticPr fontId="3" type="noConversion"/>
  </si>
  <si>
    <t>아산지역 전기공급시설 전력구공사(풍세#2분기) 설계용역</t>
    <phoneticPr fontId="3" type="noConversion"/>
  </si>
  <si>
    <t>광주지역 전기공급시설 전력구공사(광양-세풍) 설계용역</t>
    <phoneticPr fontId="3" type="noConversion"/>
  </si>
  <si>
    <t>충북본부</t>
    <phoneticPr fontId="3" type="noConversion"/>
  </si>
  <si>
    <t>동청주지사</t>
    <phoneticPr fontId="3" type="noConversion"/>
  </si>
  <si>
    <t>낭성 현암지산 확장도로 지장전주 이설공사 감리용역</t>
    <phoneticPr fontId="3" type="noConversion"/>
  </si>
  <si>
    <t>지산-호정 도로확포장공사 지장주 이설공사 감리용역</t>
    <phoneticPr fontId="3" type="noConversion"/>
  </si>
  <si>
    <t>24년 재해예방기술지도용역</t>
    <phoneticPr fontId="3" type="noConversion"/>
  </si>
  <si>
    <t>국사 일반산업단지 간선설치공사_단지내 관로 위치탐사</t>
    <phoneticPr fontId="3" type="noConversion"/>
  </si>
  <si>
    <t>국사 일반산업단지 간선설치공사_단지내 케이블 VLF진단</t>
    <phoneticPr fontId="3" type="noConversion"/>
  </si>
  <si>
    <t>국사 일반산업단지 간선설치공사_단지내 통합감리</t>
    <phoneticPr fontId="3" type="noConversion"/>
  </si>
  <si>
    <t>죽전품곡간 도로확포장공사 지장전주 이설공사 감리</t>
    <phoneticPr fontId="3" type="noConversion"/>
  </si>
  <si>
    <t>청주시장 중삼소하천 정비 지장이설 감리용역</t>
    <phoneticPr fontId="3" type="noConversion"/>
  </si>
  <si>
    <t>2024년 충북본부 직할 관내변전소 환경정비용역</t>
    <phoneticPr fontId="3" type="noConversion"/>
  </si>
  <si>
    <t>보은지사</t>
    <phoneticPr fontId="3" type="noConversion"/>
  </si>
  <si>
    <t>청산판수리 천광태양광발전소 PPA 399kw 신설(발전기) 감리</t>
    <phoneticPr fontId="3" type="noConversion"/>
  </si>
  <si>
    <t>청성면 구음소하천정비 지장전주이설공사 감리</t>
    <phoneticPr fontId="3" type="noConversion"/>
  </si>
  <si>
    <t>345kV 신중부-신청주T/L 용량증대 전선교체공사 책임감리용역</t>
    <phoneticPr fontId="3" type="noConversion"/>
  </si>
  <si>
    <t>345kV 신중부-남청주T/L No.39,40 안전이격확보공사 책임감리용역</t>
    <phoneticPr fontId="3" type="noConversion"/>
  </si>
  <si>
    <t>2024년 충북본부 청구서 운송용역</t>
    <phoneticPr fontId="3" type="noConversion"/>
  </si>
  <si>
    <t>비하동 현대자동차 지중화공사(요청자부담) 감리용역</t>
    <phoneticPr fontId="3" type="noConversion"/>
  </si>
  <si>
    <t>개신동 더샵 청주그리니티 주택용 5,750kW 신설공사 감리</t>
    <phoneticPr fontId="3" type="noConversion"/>
  </si>
  <si>
    <t>제천지사</t>
    <phoneticPr fontId="3" type="noConversion"/>
  </si>
  <si>
    <t>동현 D/L 연계선로(58SQ) 계통연계력 보강공사 감리용역</t>
    <phoneticPr fontId="3" type="noConversion"/>
  </si>
  <si>
    <t>금성간 994-1004호 외 1개소 수목접촉 다발 구간 케이블 교체공사 감리용역</t>
    <phoneticPr fontId="3" type="noConversion"/>
  </si>
  <si>
    <t>신월동 제천시청 백곡저수지 도로개설 지장이설 공사 감리 용역</t>
    <phoneticPr fontId="3" type="noConversion"/>
  </si>
  <si>
    <t>장락동 하나자산신탁 공동주택 신축 공사에 따른 도시계획시설사업 지장전주 이설공사 감리용역</t>
    <phoneticPr fontId="3" type="noConversion"/>
  </si>
  <si>
    <t>봉양읍 원박천2차 충북도청 하천정비 지장주 이설공사 감리용역</t>
    <phoneticPr fontId="3" type="noConversion"/>
  </si>
  <si>
    <t>청주전력지사</t>
    <phoneticPr fontId="3" type="noConversion"/>
  </si>
  <si>
    <t>2024년 청주전력지사 관내변전소 환경정비용역</t>
  </si>
  <si>
    <t>충주전력지사</t>
    <phoneticPr fontId="3" type="noConversion"/>
  </si>
  <si>
    <t>2024년 충주전력지사 관내 변전소 환경정비용역</t>
    <phoneticPr fontId="3" type="noConversion"/>
  </si>
  <si>
    <t>154kV 충주-충주HPT/L 전선교체공사 감리용역</t>
    <phoneticPr fontId="3" type="noConversion"/>
  </si>
  <si>
    <t>6차 저압 AMI 구축공사 외부감리용역</t>
    <phoneticPr fontId="3" type="noConversion"/>
  </si>
  <si>
    <t>청주산업단지 재생사업 도로정비 지장주 감리</t>
    <phoneticPr fontId="3" type="noConversion"/>
  </si>
  <si>
    <t>23년 충북본부 직할 특고압전선 광학카메라 진단용역</t>
    <phoneticPr fontId="3" type="noConversion"/>
  </si>
  <si>
    <t>죽림S/S 1회선 인출공사(청주고속터미널 대용량 전용) 감리용역</t>
    <phoneticPr fontId="3" type="noConversion"/>
  </si>
  <si>
    <t>345kV 신중부-남청주T/L OPGW 이도조정 공사 감리용역</t>
    <phoneticPr fontId="3" type="noConversion"/>
  </si>
  <si>
    <t xml:space="preserve">2024년도 제천지사 특고압전선 광학카메라 진단용역 </t>
    <phoneticPr fontId="3" type="noConversion"/>
  </si>
  <si>
    <t>증평괴산지사</t>
    <phoneticPr fontId="3" type="noConversion"/>
  </si>
  <si>
    <t>2024년 수동형 보호기기 정밀점검 위탁용역</t>
    <phoneticPr fontId="3" type="noConversion"/>
  </si>
  <si>
    <t xml:space="preserve">2024년 지상변압기 점검  위탁용역 </t>
    <phoneticPr fontId="3" type="noConversion"/>
  </si>
  <si>
    <t xml:space="preserve">2024년 지상개페기 열화상 및 PD 점검  위탁용역 </t>
    <phoneticPr fontId="3" type="noConversion"/>
  </si>
  <si>
    <t>충주지사</t>
    <phoneticPr fontId="3" type="noConversion"/>
  </si>
  <si>
    <t>24년 배전선로 근접 가로수 전지공사</t>
    <phoneticPr fontId="3" type="noConversion"/>
  </si>
  <si>
    <t>동청주지사 내진보강공사 감리용역</t>
    <phoneticPr fontId="3" type="noConversion"/>
  </si>
  <si>
    <t>345kV 신제천-신영주T/L No.55 취약철탑 교체공사 감리용역</t>
    <phoneticPr fontId="3" type="noConversion"/>
  </si>
  <si>
    <t>신평교 건설에 따른 대비관로 시설공사 감리용역</t>
    <phoneticPr fontId="3" type="noConversion"/>
  </si>
  <si>
    <t>농어촌공사 정북 1배수장 예비전력 300kW 신설 감리용역</t>
    <phoneticPr fontId="3" type="noConversion"/>
  </si>
  <si>
    <t>음성 인곡산업단지 단지내 간선설치공사(가공) 감리용역</t>
    <phoneticPr fontId="3" type="noConversion"/>
  </si>
  <si>
    <t>음성 인곡산업단지 단지내 간선설치공사(지중) 감리용역</t>
    <phoneticPr fontId="3" type="noConversion"/>
  </si>
  <si>
    <t>음성 인곡산업단지 단지내 간선설치공사(지중) 위치탐사용역</t>
    <phoneticPr fontId="3" type="noConversion"/>
  </si>
  <si>
    <t>음성 인곡산업단지 단지내 간선설치공사(지중) VLF진단용역</t>
    <phoneticPr fontId="3" type="noConversion"/>
  </si>
  <si>
    <t>괴산 동인초등학교 지중화공사 VLF 진단 용역</t>
    <phoneticPr fontId="3" type="noConversion"/>
  </si>
  <si>
    <t>괴산(산막이시장) 그린뉴딜 지중화공사 감리 용역</t>
    <phoneticPr fontId="3" type="noConversion"/>
  </si>
  <si>
    <t>괴산(산막이시장) 그린뉴딜 지중화공사 폐기물 처리 용역</t>
    <phoneticPr fontId="3" type="noConversion"/>
  </si>
  <si>
    <t>2024년 충북본부 PCBs분석 용역</t>
    <phoneticPr fontId="3" type="noConversion"/>
  </si>
  <si>
    <t>23년 충북본부 콘크리트전주 내부진단용역</t>
    <phoneticPr fontId="3" type="noConversion"/>
  </si>
  <si>
    <t>2024년 보은지사 지상개폐기 PD진단용역</t>
    <phoneticPr fontId="3" type="noConversion"/>
  </si>
  <si>
    <t>국가계약법시행령 제26조 1항 2호 차목</t>
    <phoneticPr fontId="16" type="noConversion"/>
  </si>
  <si>
    <t>2024년 보은지사 지상기기 열화상진단용역</t>
    <phoneticPr fontId="3" type="noConversion"/>
  </si>
  <si>
    <t>2024년 충북본부 직할 지상기기 열화상진단 위탁용역</t>
    <phoneticPr fontId="3" type="noConversion"/>
  </si>
  <si>
    <t>2024년 충북직할 지상개폐기 PD진단 용역</t>
    <phoneticPr fontId="3" type="noConversion"/>
  </si>
  <si>
    <t>2024년도 충북본부 배전전력구 정밀안전점검 용역</t>
    <phoneticPr fontId="3" type="noConversion"/>
  </si>
  <si>
    <t>2024년 저압접속함 및 입상점 점검 위탁용역</t>
    <phoneticPr fontId="3" type="noConversion"/>
  </si>
  <si>
    <t>진천지사</t>
    <phoneticPr fontId="3" type="noConversion"/>
  </si>
  <si>
    <t>맹동면 소방병원 일반용 고압 5000kw 예비선로회선신설 감리용역</t>
    <phoneticPr fontId="3" type="noConversion"/>
  </si>
  <si>
    <t>345kV 신옥천-북경남T/L No.306 안전이격확보 경과지설계용역</t>
    <phoneticPr fontId="3" type="noConversion"/>
  </si>
  <si>
    <t>345kV 신옥천-북경남T/L No.340,341 안전이격확보 경과지설계용역</t>
    <phoneticPr fontId="3" type="noConversion"/>
  </si>
  <si>
    <t>목행동 DIG에어가스 14MW 신설 감리용역</t>
    <phoneticPr fontId="3" type="noConversion"/>
  </si>
  <si>
    <t>2024년 충북본부 관내 지중송전선로 공동조사용역</t>
    <phoneticPr fontId="3" type="noConversion"/>
  </si>
  <si>
    <t>2024년 충북본부 배전공가 순시위탁 A지역</t>
    <phoneticPr fontId="3" type="noConversion"/>
  </si>
  <si>
    <t>2024년 충북본부 배전공가 순시위탁 B지역</t>
    <phoneticPr fontId="3" type="noConversion"/>
  </si>
  <si>
    <t>고장전류 기반 차세대 모의고장 시뮬레이터 개발용역</t>
    <phoneticPr fontId="3" type="noConversion"/>
  </si>
  <si>
    <t>24년 고압고객 수전설비 열화상 진단용역</t>
    <phoneticPr fontId="3" type="noConversion"/>
  </si>
  <si>
    <t xml:space="preserve">2024년 보은지사 가공설비 열화상진단 용역 </t>
    <phoneticPr fontId="3" type="noConversion"/>
  </si>
  <si>
    <t>2024년 안전장구 시험 위탁 용역</t>
    <phoneticPr fontId="3" type="noConversion"/>
  </si>
  <si>
    <t>고압고객 수전설비 열화상진단</t>
    <phoneticPr fontId="3" type="noConversion"/>
  </si>
  <si>
    <t>영동 황간로 지중화공사 감리용역</t>
    <phoneticPr fontId="3" type="noConversion"/>
  </si>
  <si>
    <t>괴산(산막이시장) 그린뉴딜 지중화 VLF 진단 용역</t>
    <phoneticPr fontId="3" type="noConversion"/>
  </si>
  <si>
    <t>괴산(산막이시장) 그린뉴딜 지중화공사 도통 탐사 용역</t>
    <phoneticPr fontId="3" type="noConversion"/>
  </si>
  <si>
    <t>345kV 서안성-신진천T/L No.13,17 안전이격확보공사 경과지설계용역</t>
    <phoneticPr fontId="3" type="noConversion"/>
  </si>
  <si>
    <t>345kV 서안성-신진천 T/L 항공장애표시구 설치공사 책임감리용역</t>
    <phoneticPr fontId="3" type="noConversion"/>
  </si>
  <si>
    <t>2024년 충북본부 직할 노후케이블 VLF진단용역</t>
    <phoneticPr fontId="3" type="noConversion"/>
  </si>
  <si>
    <t>서오창 테크노밸리 단지외 간선설치공사 감리용역</t>
    <phoneticPr fontId="3" type="noConversion"/>
  </si>
  <si>
    <t>서오창 테크노밸리 단지외 간선설치공사 위치탐사용역</t>
    <phoneticPr fontId="3" type="noConversion"/>
  </si>
  <si>
    <t>서오창 테크노밸리 단지외 간선설치공사 VLF진단용역</t>
    <phoneticPr fontId="3" type="noConversion"/>
  </si>
  <si>
    <t>2024년 제천지사 노후지중케이블 VLF 진단용역</t>
    <phoneticPr fontId="3" type="noConversion"/>
  </si>
  <si>
    <t>2024년 맨홀 청소 및 점검 위탁용역</t>
    <phoneticPr fontId="3" type="noConversion"/>
  </si>
  <si>
    <t>진천 테크노폴리스 간선설치공사 감리용역</t>
    <phoneticPr fontId="3" type="noConversion"/>
  </si>
  <si>
    <t>음성 인곡산업단지 단지외 간선설치공사 감리용역</t>
    <phoneticPr fontId="3" type="noConversion"/>
  </si>
  <si>
    <t>음성 인곡산업단지 단지외 간선설치공사 위치탐사용역</t>
    <phoneticPr fontId="3" type="noConversion"/>
  </si>
  <si>
    <t>음성 인곡산업단지 단지외 간선설치공사 VLF진단용역</t>
    <phoneticPr fontId="3" type="noConversion"/>
  </si>
  <si>
    <t>음성 인곡산업단지 단지외 간선설치공사 폐기물처리용역</t>
    <phoneticPr fontId="3" type="noConversion"/>
  </si>
  <si>
    <t>제천시 내토로27길 그린뉴딜 지중화공사 감리용역</t>
    <phoneticPr fontId="3" type="noConversion"/>
  </si>
  <si>
    <t>2024년 제천지사 맨홀 청소 및 점검공사</t>
    <phoneticPr fontId="3" type="noConversion"/>
  </si>
  <si>
    <t>2024년 충북본부 직할 배전맨홀 청소 및 점검공사(오수처리장비)</t>
    <phoneticPr fontId="3" type="noConversion"/>
  </si>
  <si>
    <t>154kV 감곡-가남T/L 용량증대 전선교체공사 책임감리용역</t>
    <phoneticPr fontId="3" type="noConversion"/>
  </si>
  <si>
    <t>배전운영실 특수차량 절연내력 시험</t>
    <phoneticPr fontId="3" type="noConversion"/>
  </si>
  <si>
    <t>23년 충복본부 직할 동계개폐기 열화상(광학)진단 용역</t>
    <phoneticPr fontId="3" type="noConversion"/>
  </si>
  <si>
    <t>2025년 충북본부 직할 관내변전소 환경정비용역</t>
    <phoneticPr fontId="3" type="noConversion"/>
  </si>
  <si>
    <t>2025년 충북본부 직할 변전소 소방설비 종합점검 및 보수용역</t>
    <phoneticPr fontId="3" type="noConversion"/>
  </si>
  <si>
    <t>계기 및 부속장치 정기시험</t>
    <phoneticPr fontId="3" type="noConversion"/>
  </si>
  <si>
    <t>2025년 충주전력지사 변전소 소방시설 점검용역 및 보수공사</t>
    <phoneticPr fontId="3" type="noConversion"/>
  </si>
  <si>
    <t>2025년 충북본부 안전관리업무 위탁용역</t>
    <phoneticPr fontId="3" type="noConversion"/>
  </si>
  <si>
    <t>낭성 현암지산 확장도로 지장전주 이설공사</t>
    <phoneticPr fontId="3" type="noConversion"/>
  </si>
  <si>
    <t>지산-호정 도로확포장공사 지장주 이설공사</t>
    <phoneticPr fontId="3" type="noConversion"/>
  </si>
  <si>
    <t>2024년 충북본부 DAS 공사</t>
    <phoneticPr fontId="3" type="noConversion"/>
  </si>
  <si>
    <t>죽전품곡간 도로확포장공사 지장전주 이설공사</t>
    <phoneticPr fontId="3" type="noConversion"/>
  </si>
  <si>
    <t>2024년도 충북본부 직할 수급지점 개폐공사</t>
    <phoneticPr fontId="3" type="noConversion"/>
  </si>
  <si>
    <t>청산판수리 천광태양광발전소 PPA 399kw 신설(발전기)</t>
    <phoneticPr fontId="3" type="noConversion"/>
  </si>
  <si>
    <t>청성면 구음소하천정비 지장전주이설공사</t>
    <phoneticPr fontId="3" type="noConversion"/>
  </si>
  <si>
    <t>345kV 신중부-신청주T/L 용량증대 전선교체공사</t>
    <phoneticPr fontId="3" type="noConversion"/>
  </si>
  <si>
    <t>345kV 신중부-남청주T/L No.39,40 안전이격확보공사</t>
    <phoneticPr fontId="3" type="noConversion"/>
  </si>
  <si>
    <t>비하동 현대자동차 지중화공사(요청자부담)</t>
    <phoneticPr fontId="3" type="noConversion"/>
  </si>
  <si>
    <t>개신동 더샵 청주그리니티 주택용 5,750kW 신설공사</t>
    <phoneticPr fontId="3" type="noConversion"/>
  </si>
  <si>
    <t>2024년 충북본부 지중배전선로 순시위탁공사</t>
    <phoneticPr fontId="3" type="noConversion"/>
  </si>
  <si>
    <t>변전소 ICT실 OPGW 연계 OFD 보강공사</t>
    <phoneticPr fontId="3" type="noConversion"/>
  </si>
  <si>
    <t>오창테크노폴리스 지장철탑 OPGW 이설공사(2차)</t>
    <phoneticPr fontId="3" type="noConversion"/>
  </si>
  <si>
    <t>동현 D/L 연계선로(58SQ) 계통연계력 보강공사</t>
  </si>
  <si>
    <t>금성간 994-1004호 외 1개소 수목접촉 다발 구간 케이블 교체공사</t>
  </si>
  <si>
    <t>신월동 제천시청 백곡저수지 도로개설 지장이설 공사</t>
  </si>
  <si>
    <t>2024년 제천지사 수목전지공사 (A지역)</t>
    <phoneticPr fontId="3" type="noConversion"/>
  </si>
  <si>
    <t>2024년 제천지사 수목전지공사 (B지역)</t>
    <phoneticPr fontId="3" type="noConversion"/>
  </si>
  <si>
    <t>장락동 하나자산신탁 공동주택 신축 공사에 따른 도시계획시설사업 지장전주 이설공사</t>
    <phoneticPr fontId="3" type="noConversion"/>
  </si>
  <si>
    <t>봉양읍 원박천2차 충북도청 하천정비 지장주 이설공사</t>
    <phoneticPr fontId="3" type="noConversion"/>
  </si>
  <si>
    <t>진천군청 기전소하천 지장전주 정비공사</t>
    <phoneticPr fontId="3" type="noConversion"/>
  </si>
  <si>
    <t>송전선로 주변 수해복구공사</t>
    <phoneticPr fontId="3" type="noConversion"/>
  </si>
  <si>
    <t>국사 일반산업단지 간선설치공사_단지내 관로</t>
    <phoneticPr fontId="3" type="noConversion"/>
  </si>
  <si>
    <t>국사 일반산업단지 간선설치공사_단지내 관로 도통시험</t>
    <phoneticPr fontId="3" type="noConversion"/>
  </si>
  <si>
    <t>국사 일반산업단지 간선설치공사_단지내 케이블</t>
    <phoneticPr fontId="3" type="noConversion"/>
  </si>
  <si>
    <t>154kV 충주-충주HPT/L 전선교체공사</t>
    <phoneticPr fontId="3" type="noConversion"/>
  </si>
  <si>
    <t>옥천지사 관내 KepCIT 케이블 이설공사</t>
    <phoneticPr fontId="3" type="noConversion"/>
  </si>
  <si>
    <t>청주산업단지 재생사업 도로정비 지장주</t>
    <phoneticPr fontId="3" type="noConversion"/>
  </si>
  <si>
    <t>남청주S/S 154kV 장기사용 GIS 대체공사(전문)</t>
    <phoneticPr fontId="3" type="noConversion"/>
  </si>
  <si>
    <t>남청주S/S 154kV 장기사용 GIS 대체공사(일반)</t>
    <phoneticPr fontId="3" type="noConversion"/>
  </si>
  <si>
    <t>남청주S/S 변전설비 대체분 화재확산방지재 설치공사</t>
    <phoneticPr fontId="3" type="noConversion"/>
  </si>
  <si>
    <t>죽림S/S 1회선 인출공사(청주고속터미널 대용량 전용)</t>
    <phoneticPr fontId="3" type="noConversion"/>
  </si>
  <si>
    <t>345kV 신중부-남청주T/L OPGW 이도조정 공사</t>
    <phoneticPr fontId="3" type="noConversion"/>
  </si>
  <si>
    <t>증평괴산</t>
  </si>
  <si>
    <t xml:space="preserve">괴산 제월 괴산군수 괴산제월농어촌도로101호선확포장 지장주이설공사 </t>
  </si>
  <si>
    <t>동청주지사 내진보강공사</t>
    <phoneticPr fontId="3" type="noConversion"/>
  </si>
  <si>
    <t xml:space="preserve">2024년 충주전력지사 154kV 변압기 및 OLTC 정밀점검공사 </t>
    <phoneticPr fontId="3" type="noConversion"/>
  </si>
  <si>
    <t>신제천S/S 154kV #1~5Sh.C 대체공사</t>
    <phoneticPr fontId="3" type="noConversion"/>
  </si>
  <si>
    <t>장연S/S 종합예방진단시스템 설치공사</t>
    <phoneticPr fontId="3" type="noConversion"/>
  </si>
  <si>
    <t>345kV 신제천-신영주T/L No.55 취약철탑 교체공사</t>
    <phoneticPr fontId="3" type="noConversion"/>
  </si>
  <si>
    <t>신평교 건설에 따른 대비관로 시설공사</t>
    <phoneticPr fontId="3" type="noConversion"/>
  </si>
  <si>
    <t>농어촌공사 정북 1배수장 예비전력 300kW 신설</t>
    <phoneticPr fontId="3" type="noConversion"/>
  </si>
  <si>
    <t xml:space="preserve">충북본부 직할 154kV 주변압기 및 OLTC 정밀점검 공사 </t>
    <phoneticPr fontId="3" type="noConversion"/>
  </si>
  <si>
    <t xml:space="preserve">충북본부 직할 154kV GIS 정밀점검 공사 </t>
    <phoneticPr fontId="3" type="noConversion"/>
  </si>
  <si>
    <t xml:space="preserve">충북본부 직할 154kV Sh.C 대체공사 </t>
    <phoneticPr fontId="3" type="noConversion"/>
  </si>
  <si>
    <t>24년도 송변전광단말장치 PIU 시설공사</t>
    <phoneticPr fontId="3" type="noConversion"/>
  </si>
  <si>
    <t>맹동면 소방병원 일반용 고압 5000kw 예비선로회선신설</t>
    <phoneticPr fontId="3" type="noConversion"/>
  </si>
  <si>
    <t>345kV 신옥천신남원 등 3개T/L 피뢰기 설치공사</t>
    <phoneticPr fontId="3" type="noConversion"/>
  </si>
  <si>
    <t>2024 청주전력지사 170kV GIS 정밀점검공사</t>
    <phoneticPr fontId="3" type="noConversion"/>
  </si>
  <si>
    <t>2024 청주전력지사 154kV 주변압기/OLTC 정밀점검공사 시행</t>
    <phoneticPr fontId="3" type="noConversion"/>
  </si>
  <si>
    <t>목행동 DIG에어가스 14MW 신설공사</t>
    <phoneticPr fontId="3" type="noConversion"/>
  </si>
  <si>
    <t>광혜원 및 장연S/S GIS교체 관련 내부 개선공사</t>
    <phoneticPr fontId="3" type="noConversion"/>
  </si>
  <si>
    <t>음성 인곡산업단지 단지내 간선설치공사(가공)</t>
    <phoneticPr fontId="3" type="noConversion"/>
  </si>
  <si>
    <t>음성 인곡산업단지 단지내 간선설치공사(지중)</t>
    <phoneticPr fontId="3" type="noConversion"/>
  </si>
  <si>
    <t>음성 인곡산업단지 단지내 간선설치공사(지중) 도통시험공사</t>
    <phoneticPr fontId="3" type="noConversion"/>
  </si>
  <si>
    <t>괴산읍(산막이시장) 그린뉴딜 지중화공사</t>
    <phoneticPr fontId="3" type="noConversion"/>
  </si>
  <si>
    <t>충주 북부산업단지 배전자동화용 광통신망 구축공사</t>
    <phoneticPr fontId="3" type="noConversion"/>
  </si>
  <si>
    <t>저압AMI 통신망 보강 공사</t>
  </si>
  <si>
    <t>디지털기술T/F</t>
    <phoneticPr fontId="3" type="noConversion"/>
  </si>
  <si>
    <t>2024년 신제천S/S 345kV #1,2TCSC 보통점검공사</t>
    <phoneticPr fontId="3" type="noConversion"/>
  </si>
  <si>
    <t>신중부S/S 765kV 주변압기 보통점검 공사</t>
    <phoneticPr fontId="3" type="noConversion"/>
  </si>
  <si>
    <t>감곡S/S 23kV 장기사용 GIS 대체공사(일반)</t>
    <phoneticPr fontId="3" type="noConversion"/>
  </si>
  <si>
    <t>감곡S/S 23kV 장기사용 GIS 대체공사(전문)</t>
    <phoneticPr fontId="3" type="noConversion"/>
  </si>
  <si>
    <t>감곡S/S 23kV 장기사용 GIS 대체공사(전력케이블)</t>
    <phoneticPr fontId="3" type="noConversion"/>
  </si>
  <si>
    <t>보은S/S 무인보안시스템 교체공사</t>
    <phoneticPr fontId="3" type="noConversion"/>
  </si>
  <si>
    <t>24년 진천지사 책임한계점 개폐공사</t>
    <phoneticPr fontId="3" type="noConversion"/>
  </si>
  <si>
    <t>관내변전소 LED조명기구 교체공사</t>
    <phoneticPr fontId="3" type="noConversion"/>
  </si>
  <si>
    <t>충북관내 변전소 노후 화재수신반 교체공사</t>
    <phoneticPr fontId="3" type="noConversion"/>
  </si>
  <si>
    <t>검침곤란 및 원거리, 농어촌지역 저압AMI 통신망 구축</t>
    <phoneticPr fontId="3" type="noConversion"/>
  </si>
  <si>
    <t>동청주지사 사옥 옥상방수 보수공사</t>
    <phoneticPr fontId="3" type="noConversion"/>
  </si>
  <si>
    <t>음성지사 사옥 옥상방수 보수공사</t>
    <phoneticPr fontId="3" type="noConversion"/>
  </si>
  <si>
    <t>24년 접지보강공사(전기신기술)</t>
    <phoneticPr fontId="3" type="noConversion"/>
  </si>
  <si>
    <t>광혜원S/S 23kV 장기사용 GIS 대체공사(일반)</t>
    <phoneticPr fontId="3" type="noConversion"/>
  </si>
  <si>
    <t>광혜원S/S 23kV 장기사용 GIS 대체공사(전문)</t>
    <phoneticPr fontId="3" type="noConversion"/>
  </si>
  <si>
    <t>광혜원S/S 23kV 장기사용 GIS 대체공사(전력케이블)</t>
    <phoneticPr fontId="3" type="noConversion"/>
  </si>
  <si>
    <t>오창S/S 23kV 장기사용 GIS 대체공사(일반)</t>
    <phoneticPr fontId="3" type="noConversion"/>
  </si>
  <si>
    <t>오창S/S 23kV 장기사용 GIS 대체공사(전문)</t>
    <phoneticPr fontId="3" type="noConversion"/>
  </si>
  <si>
    <t>오창S/S 23kV 장기사용 GIS 대체공사(전력케이블)</t>
    <phoneticPr fontId="3" type="noConversion"/>
  </si>
  <si>
    <t>345kV 서안성-신진천 T/L 항공장애표시구 설치공사</t>
    <phoneticPr fontId="3" type="noConversion"/>
  </si>
  <si>
    <t>신충주S/S 울타리감지시스템 교체공사</t>
    <phoneticPr fontId="3" type="noConversion"/>
  </si>
  <si>
    <t>단양 등 4개 변전소 여직원화장실 설치공사</t>
    <phoneticPr fontId="3" type="noConversion"/>
  </si>
  <si>
    <t>영동 황간로 지중화공사</t>
    <phoneticPr fontId="3" type="noConversion"/>
  </si>
  <si>
    <t>괴산읍(산막이시장) 그린뉴딜 지중화 도통시험공사</t>
    <phoneticPr fontId="3" type="noConversion"/>
  </si>
  <si>
    <t>충주지사 사옥 외부 보도블럭 보수공사</t>
    <phoneticPr fontId="3" type="noConversion"/>
  </si>
  <si>
    <t>감곡S/S 23kV 장기사용 GIS 대체공사(화재확산방지재)</t>
    <phoneticPr fontId="3" type="noConversion"/>
  </si>
  <si>
    <t>서오창 테크노밸리 단지외 간선설치공사</t>
    <phoneticPr fontId="3" type="noConversion"/>
  </si>
  <si>
    <t>서오창 테크노밸리 단지외 간선설치공사 도통시험공사</t>
    <phoneticPr fontId="3" type="noConversion"/>
  </si>
  <si>
    <t>제천 제3산업단지 배전자동화용 광통신망 구축공사</t>
    <phoneticPr fontId="3" type="noConversion"/>
  </si>
  <si>
    <t>증평괴산지사, 보은지사 사옥 석면철거공사</t>
    <phoneticPr fontId="3" type="noConversion"/>
  </si>
  <si>
    <t>제천시 내토로27길 그린뉴딜 지중화공사</t>
    <phoneticPr fontId="3" type="noConversion"/>
  </si>
  <si>
    <t>진천 테크노폴리스 산업단지 간선설치공사</t>
    <phoneticPr fontId="3" type="noConversion"/>
  </si>
  <si>
    <t>음성 인곡산업단지 단지외 간선설치공사</t>
    <phoneticPr fontId="3" type="noConversion"/>
  </si>
  <si>
    <t>음성 인곡산업단지 단지외 간선설치공사 도통시험공사</t>
    <phoneticPr fontId="3" type="noConversion"/>
  </si>
  <si>
    <t>광명제 25.8kV 차단기 메커니즘 부품 교체 및 점검공사</t>
    <phoneticPr fontId="3" type="noConversion"/>
  </si>
  <si>
    <t xml:space="preserve">2024년 충주전력지사 170kV GIS 정밀점검공사 </t>
    <phoneticPr fontId="3" type="noConversion"/>
  </si>
  <si>
    <t>효성제 170kV GIS 메커니즘 부품교체 및 점검공사</t>
    <phoneticPr fontId="3" type="noConversion"/>
  </si>
  <si>
    <t>신제천-신영주T/L 55호 철탑교체 관련 OPGW 이설공사</t>
    <phoneticPr fontId="3" type="noConversion"/>
  </si>
  <si>
    <t>영동지사 사옥 담장 교체공사</t>
    <phoneticPr fontId="3" type="noConversion"/>
  </si>
  <si>
    <t>154kV 북충주S/S 파워링크#1,2T/L GIS 설치공사(전문)</t>
    <phoneticPr fontId="3" type="noConversion"/>
  </si>
  <si>
    <t>154kV 신충주S/S 에코파크T/L GIS 설치공사(전문)</t>
    <phoneticPr fontId="3" type="noConversion"/>
  </si>
  <si>
    <t>2025-2026년 충북본부 지중송전설비 위탁정비공사</t>
    <phoneticPr fontId="3" type="noConversion"/>
  </si>
  <si>
    <t>154kV 죽림-서청주T/L 다기능 진단시스템 설치공사</t>
    <phoneticPr fontId="3" type="noConversion"/>
  </si>
  <si>
    <t>154kV 감곡-가남T/L 용량증대 전선교체공사</t>
    <phoneticPr fontId="3" type="noConversion"/>
  </si>
  <si>
    <t>2024 청주전력지사 154kV Sh.C 대체공사</t>
    <phoneticPr fontId="3" type="noConversion"/>
  </si>
  <si>
    <t>광혜원S/S 23kV 장기사용 GIS 대체공사(화재확산방지재)</t>
    <phoneticPr fontId="3" type="noConversion"/>
  </si>
  <si>
    <t>오창S/S 23kV 장기사용 GIS 대체공사(화재확산방지재)</t>
    <phoneticPr fontId="3" type="noConversion"/>
  </si>
  <si>
    <t>음성지역 전기공급시설 전력구공사(남음성-덕산T/L지중화)</t>
    <phoneticPr fontId="3" type="noConversion"/>
  </si>
  <si>
    <t>국가계약법시행령 제26조 1항 2호 가목, 나목</t>
    <phoneticPr fontId="3" type="noConversion"/>
  </si>
  <si>
    <t>국가계약법시행령 제26조 1항 2호 가목, 사목</t>
    <phoneticPr fontId="3" type="noConversion"/>
  </si>
  <si>
    <t>국가계약법시행령 제26조 1항 2호 가목, 사목</t>
    <phoneticPr fontId="16" type="noConversion"/>
  </si>
  <si>
    <t>홍보처</t>
    <phoneticPr fontId="3" type="noConversion"/>
  </si>
  <si>
    <t>홍보기획부</t>
    <phoneticPr fontId="3" type="noConversion"/>
  </si>
  <si>
    <r>
      <t>2024년 비상설전시회 KEPCO 홍보관 설치</t>
    </r>
    <r>
      <rPr>
        <sz val="10"/>
        <rFont val="Tahoma"/>
        <family val="3"/>
        <charset val="1"/>
      </rPr>
      <t>‧</t>
    </r>
    <r>
      <rPr>
        <sz val="10"/>
        <rFont val="맑은 고딕"/>
        <family val="3"/>
        <charset val="129"/>
        <scheme val="minor"/>
      </rPr>
      <t>운영 용역</t>
    </r>
    <phoneticPr fontId="3" type="noConversion"/>
  </si>
  <si>
    <t>2024년 한전아트센터 공연장 및 전력홍보관 운영지원용역</t>
    <phoneticPr fontId="3" type="noConversion"/>
  </si>
  <si>
    <t>방송출판부</t>
    <phoneticPr fontId="3" type="noConversion"/>
  </si>
  <si>
    <t xml:space="preserve">국가계약법시행령 제26조 1항 4호 </t>
  </si>
  <si>
    <t>건축물관리법 제31조</t>
    <phoneticPr fontId="3" type="noConversion"/>
  </si>
  <si>
    <t xml:space="preserve">국가계약법시행령 제26조 1항 2호 자목 </t>
    <phoneticPr fontId="16" type="noConversion"/>
  </si>
  <si>
    <t>국가계약법시행령 제26조 1항 2호 가목, 바목</t>
    <phoneticPr fontId="16" type="noConversion"/>
  </si>
  <si>
    <t>영업처</t>
    <phoneticPr fontId="3" type="noConversion"/>
  </si>
  <si>
    <t>영업운영실</t>
    <phoneticPr fontId="3" type="noConversion"/>
  </si>
  <si>
    <t xml:space="preserve">2024년도 고객센터 업무위탁용역 </t>
    <phoneticPr fontId="3" type="noConversion"/>
  </si>
  <si>
    <t>2024년 콘텐츠 영상 제작 용역</t>
    <phoneticPr fontId="3" type="noConversion"/>
  </si>
  <si>
    <t>2025년 홍보용 캘린더 디자인, 인쇄 용역</t>
    <phoneticPr fontId="3" type="noConversion"/>
  </si>
  <si>
    <t>2025년 사보&lt;KEPCO&gt; 디자인 용역</t>
    <phoneticPr fontId="3" type="noConversion"/>
  </si>
  <si>
    <t>2025년 사보&lt;KEPCO&gt; 인쇄 용역</t>
    <phoneticPr fontId="3" type="noConversion"/>
  </si>
  <si>
    <t>대전광역시,충청남도</t>
    <phoneticPr fontId="3" type="noConversion"/>
  </si>
  <si>
    <t>충청남도,충청북도</t>
    <phoneticPr fontId="3" type="noConversion"/>
  </si>
  <si>
    <t>충청북도</t>
    <phoneticPr fontId="3" type="noConversion"/>
  </si>
  <si>
    <t xml:space="preserve">충북본부 </t>
    <phoneticPr fontId="3" type="noConversion"/>
  </si>
  <si>
    <t>송변전운영처</t>
    <phoneticPr fontId="3" type="noConversion"/>
  </si>
  <si>
    <t>송전운영실</t>
    <phoneticPr fontId="3" type="noConversion"/>
  </si>
  <si>
    <t>전국</t>
    <phoneticPr fontId="3" type="noConversion"/>
  </si>
  <si>
    <t>수의계약</t>
    <phoneticPr fontId="3" type="noConversion"/>
  </si>
  <si>
    <t xml:space="preserve">2024년 가공송전선로 순시점검 위탁공사 </t>
    <phoneticPr fontId="3" type="noConversion"/>
  </si>
  <si>
    <t xml:space="preserve">2024년도 전력서비스 현장업무 위탁용역 </t>
    <phoneticPr fontId="3" type="noConversion"/>
  </si>
  <si>
    <t>기타</t>
    <phoneticPr fontId="3" type="noConversion"/>
  </si>
  <si>
    <t>2023~2024년 ICT분야 업무위탁용역</t>
    <phoneticPr fontId="3" type="noConversion"/>
  </si>
  <si>
    <t>일반경쟁</t>
    <phoneticPr fontId="3" type="noConversion"/>
  </si>
  <si>
    <t>안양지역 전기공급시설 전력구공사(산본-안양) 건설사업관리용역</t>
    <phoneticPr fontId="16" type="noConversion"/>
  </si>
  <si>
    <t>경기북부지역 전기공급시설 전력구공사(남양주-왕숙-진접) 건설사업관리용역</t>
    <phoneticPr fontId="16" type="noConversion"/>
  </si>
  <si>
    <t>345kV 갈산-신광명 2단계 전력구공사 건설사업관리용역</t>
    <phoneticPr fontId="3" type="noConversion"/>
  </si>
  <si>
    <t>평택지역 전기공급시설 전력구공사(도일분기) 설계용역</t>
    <phoneticPr fontId="16" type="noConversion"/>
  </si>
  <si>
    <t>수원지역 전기공급시설 전력구공사(호매실~탑동) 설계용역</t>
    <phoneticPr fontId="16" type="noConversion"/>
  </si>
  <si>
    <t>고양지역 전기공급시설 전력구공사(일산#2 분기) 설계용역</t>
    <phoneticPr fontId="16" type="noConversion"/>
  </si>
  <si>
    <t>김포지역 전기공급시설 전력구공사(걸포분기) 설계용역</t>
    <phoneticPr fontId="16" type="noConversion"/>
  </si>
  <si>
    <t>경기광주지역 전기공급시설 전력구공사(신오포분기) 설계용역</t>
    <phoneticPr fontId="16" type="noConversion"/>
  </si>
  <si>
    <t>평택지역 전기공급시설 전력구공사(신평택-고덕#3) 설계용역</t>
    <phoneticPr fontId="16" type="noConversion"/>
  </si>
  <si>
    <t>양주지역 전기공급시설 전력구공사(은남분기) 설계용역</t>
    <phoneticPr fontId="16" type="noConversion"/>
  </si>
  <si>
    <t>경기광주지역 전기공급시설 전력구공사(신오포-초월) 설계용역</t>
    <phoneticPr fontId="16" type="noConversion"/>
  </si>
  <si>
    <t>화성지역 전기공급시설 전력구공사(하길분기) 설계용역</t>
    <phoneticPr fontId="3" type="noConversion"/>
  </si>
  <si>
    <t>수원지역 전기공급시설 전력구공사(당수배전인출) 설계용역</t>
    <phoneticPr fontId="16" type="noConversion"/>
  </si>
  <si>
    <t>용인지역 전기공급시설 전력구공사(북신갈분기) 설계용역</t>
    <phoneticPr fontId="16" type="noConversion"/>
  </si>
  <si>
    <t>서울 중부지역 전기공급시설 전력구공사(중부-마포-용산) 설계용역</t>
    <phoneticPr fontId="16" type="noConversion"/>
  </si>
  <si>
    <t>고양지역 전기공급시설 전력구공사(관산개폐소-신고양) 설계용역</t>
    <phoneticPr fontId="3" type="noConversion"/>
  </si>
  <si>
    <t>고양지역 전기공급시설 전력구공사(신고양-창릉) 설계용역</t>
    <phoneticPr fontId="3" type="noConversion"/>
  </si>
  <si>
    <t>평택지역 전기공급시설 전력구공사(신평택-북현덕) 설계용역</t>
    <phoneticPr fontId="16" type="noConversion"/>
  </si>
  <si>
    <t>평택지역 전기공급시설 전력구공사(서탄분기) 설계용역</t>
    <phoneticPr fontId="16" type="noConversion"/>
  </si>
  <si>
    <t>평택지역 전기공급시설 전력구공사(북현덕-청북) 설계용역</t>
    <phoneticPr fontId="16" type="noConversion"/>
  </si>
  <si>
    <t>고양지역 전기공급시설 전력구공사(창릉-능곡) 설계용역</t>
    <phoneticPr fontId="16" type="noConversion"/>
  </si>
  <si>
    <t>수원~화성지역 전기공급시설 전력구공사(호매실~남수원, 효행지구) 설계용역</t>
    <phoneticPr fontId="16" type="noConversion"/>
  </si>
  <si>
    <t>인천지역 전기공급시설 전력구공사(서청라분기) 설계용역</t>
    <phoneticPr fontId="16" type="noConversion"/>
  </si>
  <si>
    <t>345kV 갈산-신광명 2단계 전력구공사 건설폐기물처리용역</t>
    <phoneticPr fontId="3" type="noConversion"/>
  </si>
  <si>
    <t>345kV 갈산-신광명 2단계 전력구공사 착공후 지하안전영향평가용역</t>
    <phoneticPr fontId="3" type="noConversion"/>
  </si>
  <si>
    <t>삼척 정라초 통학로 지중화 도통시험</t>
    <phoneticPr fontId="3" type="noConversion"/>
  </si>
  <si>
    <t>2024년 경기북부 직할 열화상진단용역</t>
    <phoneticPr fontId="3" type="noConversion"/>
  </si>
  <si>
    <t>흥인변전소 용량부족 해소공사</t>
    <phoneticPr fontId="3" type="noConversion"/>
  </si>
  <si>
    <t>전기(배전)</t>
    <phoneticPr fontId="3" type="noConversion"/>
  </si>
  <si>
    <t>경기도</t>
    <phoneticPr fontId="3" type="noConversion"/>
  </si>
  <si>
    <t xml:space="preserve">삼교동 마스턴제123호 9800kW 신설공사 도통시험 </t>
    <phoneticPr fontId="3" type="noConversion"/>
  </si>
  <si>
    <t>광명서울 고속도로 1공구 지장전주 이설공사 도통시험</t>
    <phoneticPr fontId="3" type="noConversion"/>
  </si>
  <si>
    <t>진접선 차량기지 산업용(을)고압A 18,960kW 신설 도통시험</t>
    <phoneticPr fontId="3" type="noConversion"/>
  </si>
  <si>
    <t>춘천 후평현대1차 앞 지중화 도통시험</t>
    <phoneticPr fontId="3" type="noConversion"/>
  </si>
  <si>
    <t>현천동 난지물재생센터 산업용 고압 20000kW 증설 도통시험</t>
    <phoneticPr fontId="3" type="noConversion"/>
  </si>
  <si>
    <t>전라남도</t>
    <phoneticPr fontId="3" type="noConversion"/>
  </si>
  <si>
    <t>서울특별시</t>
    <phoneticPr fontId="3" type="noConversion"/>
  </si>
  <si>
    <t>충청남도</t>
    <phoneticPr fontId="3" type="noConversion"/>
  </si>
  <si>
    <t>인천광역시</t>
    <phoneticPr fontId="3" type="noConversion"/>
  </si>
  <si>
    <t>충청북도</t>
    <phoneticPr fontId="3" type="noConversion"/>
  </si>
  <si>
    <t>2024년 남서울본부 직할 지상기기 열화상 진단용역</t>
    <phoneticPr fontId="3" type="noConversion"/>
  </si>
  <si>
    <t>24년 충주지사 맨홀 점검·청소 용역</t>
    <phoneticPr fontId="3" type="noConversion"/>
  </si>
  <si>
    <t>2024년 강원본부 안전관리자 업무 위탁 용역</t>
    <phoneticPr fontId="3" type="noConversion"/>
  </si>
  <si>
    <t>’24∼25년 함안전력지사 송전협력회사 공사 재해예방 기술지도 용역</t>
    <phoneticPr fontId="3" type="noConversion"/>
  </si>
  <si>
    <t>충북본부</t>
    <phoneticPr fontId="3" type="noConversion"/>
  </si>
  <si>
    <t>충주지사</t>
    <phoneticPr fontId="3" type="noConversion"/>
  </si>
  <si>
    <t>24년 충주지사 수급지점 개폐공사</t>
  </si>
  <si>
    <t>제한경쟁</t>
    <phoneticPr fontId="3" type="noConversion"/>
  </si>
  <si>
    <t>내촌면 도관리 써니원태양광 외 1717㎾신설_내촌간366R36(특고압)</t>
    <phoneticPr fontId="3" type="noConversion"/>
  </si>
  <si>
    <t>서석면 풍암리 유창수 봉의태양광 100kW 신설_풍암간773R8L28R2</t>
    <phoneticPr fontId="3" type="noConversion"/>
  </si>
  <si>
    <t>[단위 : 원, 부가가치세 별도]</t>
  </si>
  <si>
    <t>한국전력공사 2024년 공사 발주계획</t>
    <phoneticPr fontId="3" type="noConversion"/>
  </si>
  <si>
    <t>발주담당 처(실)/본부</t>
    <phoneticPr fontId="3" type="noConversion"/>
  </si>
  <si>
    <t>지사/부서명</t>
    <phoneticPr fontId="3" type="noConversion"/>
  </si>
  <si>
    <t>도급비(a)</t>
    <phoneticPr fontId="3" type="noConversion"/>
  </si>
  <si>
    <t>※ 유의사항  : 금액 및 발주시기는 추정치로서 실제 발주와 상이할 수 있음</t>
    <phoneticPr fontId="3" type="noConversion"/>
  </si>
  <si>
    <r>
      <t xml:space="preserve"> - 예산 미확정 사업 및 </t>
    </r>
    <r>
      <rPr>
        <b/>
        <u/>
        <sz val="11"/>
        <rFont val="맑은 고딕"/>
        <family val="3"/>
        <charset val="129"/>
        <scheme val="minor"/>
      </rPr>
      <t>2025~26년 배전전문회사 불포함</t>
    </r>
    <phoneticPr fontId="3" type="noConversion"/>
  </si>
  <si>
    <r>
      <t xml:space="preserve"> - 예산 미확정 사업 및 '</t>
    </r>
    <r>
      <rPr>
        <b/>
        <u/>
        <sz val="11"/>
        <rFont val="맑은 고딕"/>
        <family val="3"/>
        <charset val="129"/>
        <scheme val="minor"/>
      </rPr>
      <t>25년 배전감리, '25~'26 변전감리 협력회사 총액용역 불포함</t>
    </r>
    <phoneticPr fontId="3" type="noConversion"/>
  </si>
  <si>
    <t>수의계약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</si>
</sst>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25"/>
      <name val="HY헤드라인M"/>
      <family val="1"/>
      <charset val="129"/>
    </font>
    <font>
      <b/>
      <sz val="11"/>
      <color rgb="FFFF0000"/>
      <name val="맑은 고딕"/>
      <family val="3"/>
      <charset val="129"/>
    </font>
    <font>
      <sz val="22"/>
      <name val="돋움"/>
      <family val="3"/>
      <charset val="129"/>
    </font>
    <font>
      <sz val="12"/>
      <name val="바탕체"/>
      <family val="1"/>
      <charset val="129"/>
    </font>
    <font>
      <b/>
      <sz val="12"/>
      <name val="바탕체"/>
      <family val="1"/>
      <charset val="129"/>
    </font>
    <font>
      <b/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rgb="FF0000FF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theme="4" tint="-0.249977111117893"/>
      <name val="맑은 고딕"/>
      <family val="3"/>
      <charset val="129"/>
      <scheme val="major"/>
    </font>
    <font>
      <sz val="10"/>
      <color theme="4" tint="-0.249977111117893"/>
      <name val="맑은 고딕"/>
      <family val="3"/>
      <charset val="129"/>
      <scheme val="minor"/>
    </font>
    <font>
      <sz val="10"/>
      <color theme="2" tint="-0.89999084444715716"/>
      <name val="맑은 고딕"/>
      <family val="3"/>
      <charset val="129"/>
      <scheme val="major"/>
    </font>
    <font>
      <sz val="10"/>
      <color theme="2" tint="-0.89999084444715716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 tint="4.9989318521683403E-2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 tint="4.9989318521683403E-2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Tahoma"/>
      <family val="3"/>
      <charset val="1"/>
    </font>
    <font>
      <b/>
      <sz val="11"/>
      <name val="맑은 고딕"/>
      <family val="3"/>
      <charset val="129"/>
      <scheme val="minor"/>
    </font>
    <font>
      <b/>
      <sz val="11"/>
      <name val="바탕체"/>
      <family val="1"/>
      <charset val="129"/>
    </font>
    <font>
      <b/>
      <u/>
      <sz val="1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22"/>
      <color rgb="FF0000FF"/>
      <name val="돋움"/>
      <family val="3"/>
      <charset val="129"/>
    </font>
    <font>
      <sz val="11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41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41" fontId="13" fillId="0" borderId="1" xfId="1" applyFont="1" applyBorder="1" applyAlignment="1">
      <alignment horizontal="right" vertical="center"/>
    </xf>
    <xf numFmtId="41" fontId="12" fillId="0" borderId="1" xfId="1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41" fontId="12" fillId="2" borderId="1" xfId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1" fontId="14" fillId="0" borderId="1" xfId="1" applyNumberFormat="1" applyFont="1" applyBorder="1" applyAlignment="1">
      <alignment horizontal="right" vertical="center"/>
    </xf>
    <xf numFmtId="41" fontId="14" fillId="0" borderId="1" xfId="1" applyFont="1" applyBorder="1" applyAlignment="1">
      <alignment horizontal="right" vertical="center"/>
    </xf>
    <xf numFmtId="41" fontId="12" fillId="0" borderId="1" xfId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41" fontId="12" fillId="0" borderId="1" xfId="3" applyFont="1" applyBorder="1" applyAlignment="1">
      <alignment horizontal="right" vertical="center"/>
    </xf>
    <xf numFmtId="41" fontId="12" fillId="0" borderId="1" xfId="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1" fontId="17" fillId="0" borderId="1" xfId="3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41" fontId="17" fillId="0" borderId="1" xfId="3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41" fontId="13" fillId="0" borderId="1" xfId="1" applyFont="1" applyBorder="1" applyAlignment="1">
      <alignment horizontal="center" vertical="center"/>
    </xf>
    <xf numFmtId="41" fontId="17" fillId="0" borderId="1" xfId="1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41" fontId="12" fillId="0" borderId="2" xfId="1" applyFont="1" applyBorder="1" applyAlignment="1">
      <alignment horizontal="right" vertical="center"/>
    </xf>
    <xf numFmtId="41" fontId="12" fillId="0" borderId="1" xfId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41" fontId="12" fillId="0" borderId="1" xfId="3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41" fontId="13" fillId="0" borderId="1" xfId="3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vertical="center"/>
    </xf>
    <xf numFmtId="41" fontId="17" fillId="0" borderId="1" xfId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41" fontId="20" fillId="0" borderId="1" xfId="1" applyFont="1" applyBorder="1" applyAlignment="1">
      <alignment horizontal="center" vertical="center"/>
    </xf>
    <xf numFmtId="0" fontId="13" fillId="0" borderId="1" xfId="0" quotePrefix="1" applyFont="1" applyBorder="1" applyAlignment="1">
      <alignment vertical="center"/>
    </xf>
    <xf numFmtId="41" fontId="22" fillId="0" borderId="1" xfId="1" applyFont="1" applyBorder="1" applyAlignment="1">
      <alignment horizontal="right" vertical="center"/>
    </xf>
    <xf numFmtId="0" fontId="22" fillId="0" borderId="1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horizontal="center" vertical="center"/>
    </xf>
    <xf numFmtId="41" fontId="13" fillId="0" borderId="1" xfId="1" applyNumberFormat="1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41" fontId="20" fillId="0" borderId="1" xfId="1" quotePrefix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/>
    </xf>
    <xf numFmtId="41" fontId="17" fillId="0" borderId="1" xfId="3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41" fontId="20" fillId="0" borderId="1" xfId="3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41" fontId="24" fillId="0" borderId="1" xfId="3" applyFont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41" fontId="13" fillId="0" borderId="1" xfId="3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vertical="center"/>
    </xf>
    <xf numFmtId="41" fontId="22" fillId="0" borderId="1" xfId="3" applyFont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41" fontId="20" fillId="0" borderId="1" xfId="3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41" fontId="25" fillId="0" borderId="1" xfId="3" applyFont="1" applyBorder="1" applyAlignment="1">
      <alignment vertical="center"/>
    </xf>
    <xf numFmtId="0" fontId="25" fillId="0" borderId="1" xfId="0" quotePrefix="1" applyFont="1" applyBorder="1" applyAlignment="1">
      <alignment vertical="center"/>
    </xf>
    <xf numFmtId="0" fontId="20" fillId="0" borderId="1" xfId="0" quotePrefix="1" applyFont="1" applyBorder="1" applyAlignment="1">
      <alignment horizontal="left" vertical="center"/>
    </xf>
    <xf numFmtId="49" fontId="12" fillId="0" borderId="1" xfId="0" quotePrefix="1" applyNumberFormat="1" applyFont="1" applyBorder="1" applyAlignment="1">
      <alignment vertical="center"/>
    </xf>
    <xf numFmtId="41" fontId="23" fillId="0" borderId="1" xfId="3" applyFont="1" applyBorder="1" applyAlignment="1">
      <alignment vertical="center"/>
    </xf>
    <xf numFmtId="41" fontId="20" fillId="0" borderId="1" xfId="1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 shrinkToFit="1"/>
    </xf>
    <xf numFmtId="0" fontId="17" fillId="0" borderId="1" xfId="0" quotePrefix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12" fillId="0" borderId="1" xfId="0" quotePrefix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41" fontId="13" fillId="0" borderId="1" xfId="1" applyFont="1" applyFill="1" applyBorder="1" applyAlignment="1">
      <alignment horizontal="right" vertical="center"/>
    </xf>
    <xf numFmtId="0" fontId="13" fillId="0" borderId="1" xfId="0" quotePrefix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1" fontId="2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12" fillId="0" borderId="1" xfId="3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41" fontId="20" fillId="0" borderId="1" xfId="5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shrinkToFit="1"/>
    </xf>
    <xf numFmtId="41" fontId="23" fillId="0" borderId="1" xfId="1" applyFont="1" applyBorder="1" applyAlignment="1">
      <alignment vertical="center"/>
    </xf>
    <xf numFmtId="41" fontId="17" fillId="2" borderId="1" xfId="3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left" vertical="center"/>
    </xf>
    <xf numFmtId="41" fontId="13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41" fontId="30" fillId="0" borderId="1" xfId="1" applyFont="1" applyBorder="1" applyAlignment="1">
      <alignment horizontal="center" vertical="center"/>
    </xf>
    <xf numFmtId="41" fontId="20" fillId="0" borderId="1" xfId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41" fontId="17" fillId="0" borderId="1" xfId="1" applyFont="1" applyFill="1" applyBorder="1" applyAlignment="1">
      <alignment vertical="center"/>
    </xf>
    <xf numFmtId="41" fontId="12" fillId="0" borderId="1" xfId="1" applyFont="1" applyFill="1" applyBorder="1" applyAlignment="1">
      <alignment horizontal="center" vertical="center"/>
    </xf>
    <xf numFmtId="0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quotePrefix="1" applyNumberFormat="1" applyFont="1" applyFill="1" applyBorder="1" applyAlignment="1">
      <alignment horizontal="center" vertical="center" wrapText="1"/>
    </xf>
    <xf numFmtId="41" fontId="12" fillId="0" borderId="1" xfId="1" applyFont="1" applyFill="1" applyBorder="1">
      <alignment vertical="center"/>
    </xf>
    <xf numFmtId="176" fontId="12" fillId="0" borderId="1" xfId="0" applyNumberFormat="1" applyFont="1" applyFill="1" applyBorder="1" applyAlignment="1">
      <alignment vertical="center"/>
    </xf>
    <xf numFmtId="0" fontId="12" fillId="0" borderId="1" xfId="1" quotePrefix="1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2" borderId="1" xfId="0" quotePrefix="1" applyNumberFormat="1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41" fontId="13" fillId="0" borderId="2" xfId="1" applyFont="1" applyBorder="1" applyAlignment="1">
      <alignment horizontal="center" vertical="center"/>
    </xf>
    <xf numFmtId="41" fontId="13" fillId="0" borderId="2" xfId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41" fontId="12" fillId="0" borderId="2" xfId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1" xfId="0" quotePrefix="1" applyNumberFormat="1" applyFont="1" applyFill="1" applyBorder="1" applyAlignment="1">
      <alignment horizontal="center" vertical="center" shrinkToFit="1"/>
    </xf>
    <xf numFmtId="0" fontId="12" fillId="0" borderId="1" xfId="0" quotePrefix="1" applyNumberFormat="1" applyFont="1" applyFill="1" applyBorder="1" applyAlignment="1">
      <alignment horizontal="center" vertical="center"/>
    </xf>
    <xf numFmtId="41" fontId="12" fillId="0" borderId="2" xfId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41" fontId="17" fillId="0" borderId="2" xfId="1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41" fontId="20" fillId="0" borderId="2" xfId="1" applyFont="1" applyBorder="1" applyAlignment="1">
      <alignment vertical="center"/>
    </xf>
    <xf numFmtId="41" fontId="20" fillId="0" borderId="2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1" fontId="17" fillId="2" borderId="1" xfId="1" applyFont="1" applyFill="1" applyBorder="1" applyAlignment="1">
      <alignment vertical="center"/>
    </xf>
    <xf numFmtId="41" fontId="17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7" fillId="0" borderId="1" xfId="0" quotePrefix="1" applyFont="1" applyFill="1" applyBorder="1" applyAlignment="1">
      <alignment horizontal="left" vertical="center"/>
    </xf>
    <xf numFmtId="0" fontId="17" fillId="0" borderId="1" xfId="0" quotePrefix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left" vertical="center"/>
    </xf>
    <xf numFmtId="41" fontId="13" fillId="0" borderId="1" xfId="3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41" fontId="31" fillId="0" borderId="1" xfId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32" fillId="0" borderId="1" xfId="0" applyFont="1" applyBorder="1" applyAlignment="1">
      <alignment horizontal="left" vertical="center"/>
    </xf>
    <xf numFmtId="41" fontId="17" fillId="0" borderId="1" xfId="1" applyFont="1" applyBorder="1" applyAlignment="1">
      <alignment horizontal="left" vertical="center"/>
    </xf>
    <xf numFmtId="41" fontId="17" fillId="0" borderId="0" xfId="1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41" fontId="33" fillId="0" borderId="1" xfId="1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177" fontId="17" fillId="0" borderId="1" xfId="1" applyNumberFormat="1" applyFont="1" applyBorder="1" applyAlignment="1">
      <alignment vertical="center"/>
    </xf>
    <xf numFmtId="0" fontId="32" fillId="0" borderId="1" xfId="0" applyFont="1" applyFill="1" applyBorder="1" applyAlignment="1">
      <alignment horizontal="left" vertical="center"/>
    </xf>
    <xf numFmtId="41" fontId="12" fillId="0" borderId="1" xfId="3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shrinkToFit="1"/>
    </xf>
    <xf numFmtId="41" fontId="23" fillId="0" borderId="1" xfId="1" applyFont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shrinkToFit="1"/>
    </xf>
    <xf numFmtId="41" fontId="17" fillId="0" borderId="1" xfId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/>
    </xf>
    <xf numFmtId="41" fontId="12" fillId="0" borderId="1" xfId="5" applyFont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 shrinkToFit="1"/>
    </xf>
    <xf numFmtId="41" fontId="12" fillId="0" borderId="1" xfId="1" quotePrefix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 shrinkToFit="1"/>
    </xf>
    <xf numFmtId="41" fontId="17" fillId="0" borderId="1" xfId="5" applyFont="1" applyBorder="1" applyAlignment="1">
      <alignment vertical="center"/>
    </xf>
    <xf numFmtId="41" fontId="17" fillId="0" borderId="1" xfId="5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0" borderId="1" xfId="0" quotePrefix="1" applyFont="1" applyFill="1" applyBorder="1" applyAlignment="1">
      <alignment horizontal="center" vertical="center" shrinkToFit="1"/>
    </xf>
    <xf numFmtId="0" fontId="13" fillId="0" borderId="1" xfId="4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41" fontId="13" fillId="0" borderId="1" xfId="1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41" fontId="12" fillId="0" borderId="1" xfId="1" applyFont="1" applyBorder="1" applyAlignment="1">
      <alignment vertical="center"/>
    </xf>
    <xf numFmtId="41" fontId="20" fillId="2" borderId="1" xfId="1" applyFont="1" applyFill="1" applyBorder="1" applyAlignment="1">
      <alignment vertical="center"/>
    </xf>
    <xf numFmtId="41" fontId="17" fillId="0" borderId="1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6" fontId="12" fillId="0" borderId="1" xfId="3" applyNumberFormat="1" applyFont="1" applyBorder="1" applyAlignment="1">
      <alignment horizontal="right" vertical="center"/>
    </xf>
    <xf numFmtId="176" fontId="12" fillId="0" borderId="1" xfId="3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41" fontId="15" fillId="0" borderId="1" xfId="1" applyFont="1" applyBorder="1" applyAlignment="1">
      <alignment horizontal="right" vertical="center"/>
    </xf>
    <xf numFmtId="43" fontId="0" fillId="0" borderId="1" xfId="0" applyNumberFormat="1" applyBorder="1" applyAlignment="1">
      <alignment vertical="center"/>
    </xf>
    <xf numFmtId="41" fontId="17" fillId="0" borderId="0" xfId="1" applyFont="1" applyAlignment="1">
      <alignment vertical="center"/>
    </xf>
    <xf numFmtId="41" fontId="0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41" fontId="12" fillId="0" borderId="2" xfId="3" applyFont="1" applyBorder="1" applyAlignment="1">
      <alignment horizontal="center" vertical="center"/>
    </xf>
    <xf numFmtId="41" fontId="12" fillId="0" borderId="2" xfId="3" applyFont="1" applyBorder="1" applyAlignment="1">
      <alignment horizontal="right" vertical="center"/>
    </xf>
    <xf numFmtId="41" fontId="12" fillId="0" borderId="0" xfId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41" fontId="20" fillId="0" borderId="0" xfId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2" fillId="0" borderId="2" xfId="0" quotePrefix="1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2" fillId="0" borderId="2" xfId="0" applyFont="1" applyFill="1" applyBorder="1" applyAlignment="1">
      <alignment vertical="center" shrinkToFit="1"/>
    </xf>
    <xf numFmtId="0" fontId="36" fillId="0" borderId="0" xfId="2" applyFont="1" applyAlignment="1">
      <alignment vertical="center"/>
    </xf>
    <xf numFmtId="0" fontId="37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6">
    <cellStyle name="쉼표 [0]" xfId="1" builtinId="6"/>
    <cellStyle name="쉼표 [0] 2" xfId="3"/>
    <cellStyle name="쉼표 [0] 3" xfId="5"/>
    <cellStyle name="표준" xfId="0" builtinId="0"/>
    <cellStyle name="표준 2" xfId="4"/>
    <cellStyle name="표준_2008년도 발주계획 작성양식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M2213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5.88671875" style="1" customWidth="1"/>
    <col min="2" max="2" width="16" style="2" customWidth="1"/>
    <col min="3" max="3" width="18.6640625" style="2" customWidth="1"/>
    <col min="4" max="4" width="7.21875" style="2" customWidth="1"/>
    <col min="5" max="5" width="47.109375" style="3" customWidth="1"/>
    <col min="6" max="6" width="14.5546875" style="1" customWidth="1"/>
    <col min="7" max="7" width="16.44140625" style="1" customWidth="1"/>
    <col min="8" max="8" width="12.33203125" style="1" customWidth="1"/>
    <col min="9" max="12" width="18.88671875" style="1" customWidth="1"/>
    <col min="13" max="13" width="33.6640625" style="2" customWidth="1"/>
    <col min="14" max="17" width="8.88671875" style="1"/>
    <col min="18" max="18" width="8.88671875" style="1" customWidth="1"/>
    <col min="19" max="16384" width="8.88671875" style="1"/>
  </cols>
  <sheetData>
    <row r="2" spans="1:13" ht="32.25">
      <c r="B2" s="64"/>
      <c r="C2" s="64"/>
      <c r="D2" s="64"/>
      <c r="E2" s="64"/>
      <c r="F2" s="64" t="s">
        <v>4728</v>
      </c>
      <c r="G2" s="64"/>
      <c r="H2" s="64"/>
      <c r="I2" s="64"/>
      <c r="J2" s="64"/>
      <c r="K2" s="64"/>
      <c r="L2" s="64"/>
      <c r="M2" s="233"/>
    </row>
    <row r="3" spans="1:13" ht="27">
      <c r="A3" s="4"/>
      <c r="B3" s="5"/>
      <c r="C3" s="5"/>
      <c r="D3" s="5"/>
      <c r="E3" s="6"/>
      <c r="F3" s="7"/>
      <c r="G3" s="7"/>
      <c r="H3" s="7"/>
      <c r="I3" s="7"/>
      <c r="J3" s="7"/>
      <c r="K3" s="7"/>
      <c r="L3" s="7"/>
      <c r="M3" s="5"/>
    </row>
    <row r="4" spans="1:13" ht="22.5" customHeight="1">
      <c r="A4" s="260" t="s">
        <v>4732</v>
      </c>
      <c r="B4" s="261"/>
      <c r="C4" s="262"/>
      <c r="D4" s="261"/>
      <c r="E4" s="263"/>
      <c r="F4" s="7"/>
      <c r="G4" s="7"/>
      <c r="H4" s="7"/>
      <c r="I4" s="7"/>
      <c r="J4" s="7"/>
      <c r="K4" s="7"/>
      <c r="L4" s="7"/>
      <c r="M4" s="5"/>
    </row>
    <row r="5" spans="1:13" ht="22.5" customHeight="1">
      <c r="A5" s="251" t="s">
        <v>4733</v>
      </c>
      <c r="C5" s="1"/>
      <c r="D5" s="9"/>
      <c r="M5" s="10" t="s">
        <v>4727</v>
      </c>
    </row>
    <row r="6" spans="1:13" ht="32.25" customHeight="1">
      <c r="A6" s="257" t="s">
        <v>3</v>
      </c>
      <c r="B6" s="257" t="s">
        <v>4729</v>
      </c>
      <c r="C6" s="257" t="s">
        <v>4730</v>
      </c>
      <c r="D6" s="257" t="s">
        <v>4</v>
      </c>
      <c r="E6" s="258" t="s">
        <v>5</v>
      </c>
      <c r="F6" s="258" t="s">
        <v>6</v>
      </c>
      <c r="G6" s="258" t="s">
        <v>7</v>
      </c>
      <c r="H6" s="258" t="s">
        <v>8</v>
      </c>
      <c r="I6" s="259" t="s">
        <v>9</v>
      </c>
      <c r="J6" s="259" t="s">
        <v>10</v>
      </c>
      <c r="K6" s="259" t="s">
        <v>11</v>
      </c>
      <c r="L6" s="259" t="s">
        <v>12</v>
      </c>
      <c r="M6" s="257" t="s">
        <v>13</v>
      </c>
    </row>
    <row r="7" spans="1:13" ht="18" customHeight="1">
      <c r="A7" s="11">
        <v>1</v>
      </c>
      <c r="B7" s="12" t="s">
        <v>14</v>
      </c>
      <c r="C7" s="12" t="s">
        <v>19</v>
      </c>
      <c r="D7" s="12">
        <v>1</v>
      </c>
      <c r="E7" s="13" t="s">
        <v>1645</v>
      </c>
      <c r="F7" s="57" t="s">
        <v>20</v>
      </c>
      <c r="G7" s="12" t="s">
        <v>17</v>
      </c>
      <c r="H7" s="12" t="s">
        <v>31</v>
      </c>
      <c r="I7" s="44">
        <v>1300000000</v>
      </c>
      <c r="J7" s="44">
        <v>1100000000</v>
      </c>
      <c r="K7" s="44">
        <v>0</v>
      </c>
      <c r="L7" s="44">
        <f t="shared" ref="L7:L38" si="0">I7+J7+K7</f>
        <v>2400000000</v>
      </c>
      <c r="M7" s="69" t="s">
        <v>4647</v>
      </c>
    </row>
    <row r="8" spans="1:13" ht="18" customHeight="1">
      <c r="A8" s="11">
        <v>2</v>
      </c>
      <c r="B8" s="12" t="s">
        <v>14</v>
      </c>
      <c r="C8" s="12" t="s">
        <v>19</v>
      </c>
      <c r="D8" s="12">
        <v>1</v>
      </c>
      <c r="E8" s="13" t="s">
        <v>1644</v>
      </c>
      <c r="F8" s="57" t="s">
        <v>20</v>
      </c>
      <c r="G8" s="12" t="s">
        <v>17</v>
      </c>
      <c r="H8" s="12" t="s">
        <v>18</v>
      </c>
      <c r="I8" s="44">
        <v>172560000</v>
      </c>
      <c r="J8" s="44">
        <v>1182432000</v>
      </c>
      <c r="K8" s="44">
        <v>0</v>
      </c>
      <c r="L8" s="44">
        <f t="shared" si="0"/>
        <v>1354992000</v>
      </c>
      <c r="M8" s="12"/>
    </row>
    <row r="9" spans="1:13" ht="18" customHeight="1">
      <c r="A9" s="11">
        <v>3</v>
      </c>
      <c r="B9" s="12" t="s">
        <v>14</v>
      </c>
      <c r="C9" s="12" t="s">
        <v>19</v>
      </c>
      <c r="D9" s="12">
        <v>1</v>
      </c>
      <c r="E9" s="13" t="s">
        <v>1646</v>
      </c>
      <c r="F9" s="11" t="s">
        <v>62</v>
      </c>
      <c r="G9" s="12" t="s">
        <v>17</v>
      </c>
      <c r="H9" s="12" t="s">
        <v>0</v>
      </c>
      <c r="I9" s="44">
        <v>1100000000</v>
      </c>
      <c r="J9" s="44">
        <v>650000000</v>
      </c>
      <c r="K9" s="44">
        <v>10000000</v>
      </c>
      <c r="L9" s="44">
        <f t="shared" si="0"/>
        <v>1760000000</v>
      </c>
      <c r="M9" s="12"/>
    </row>
    <row r="10" spans="1:13" ht="18" customHeight="1">
      <c r="A10" s="11">
        <v>4</v>
      </c>
      <c r="B10" s="12" t="s">
        <v>14</v>
      </c>
      <c r="C10" s="12" t="s">
        <v>19</v>
      </c>
      <c r="D10" s="12">
        <v>1</v>
      </c>
      <c r="E10" s="13" t="s">
        <v>212</v>
      </c>
      <c r="F10" s="57" t="s">
        <v>20</v>
      </c>
      <c r="G10" s="11" t="s">
        <v>312</v>
      </c>
      <c r="H10" s="12" t="s">
        <v>18</v>
      </c>
      <c r="I10" s="44">
        <v>1500000000</v>
      </c>
      <c r="J10" s="44">
        <v>490000000</v>
      </c>
      <c r="K10" s="44">
        <v>0</v>
      </c>
      <c r="L10" s="44">
        <f t="shared" si="0"/>
        <v>1990000000</v>
      </c>
      <c r="M10" s="69"/>
    </row>
    <row r="11" spans="1:13" ht="18" customHeight="1">
      <c r="A11" s="11">
        <v>5</v>
      </c>
      <c r="B11" s="12" t="s">
        <v>14</v>
      </c>
      <c r="C11" s="12" t="s">
        <v>15</v>
      </c>
      <c r="D11" s="12">
        <v>1</v>
      </c>
      <c r="E11" s="13" t="s">
        <v>1648</v>
      </c>
      <c r="F11" s="12" t="s">
        <v>16</v>
      </c>
      <c r="G11" s="11" t="s">
        <v>312</v>
      </c>
      <c r="H11" s="12" t="s">
        <v>18</v>
      </c>
      <c r="I11" s="44">
        <v>490000000</v>
      </c>
      <c r="J11" s="44"/>
      <c r="K11" s="44">
        <v>0</v>
      </c>
      <c r="L11" s="44">
        <f t="shared" si="0"/>
        <v>490000000</v>
      </c>
      <c r="M11" s="69"/>
    </row>
    <row r="12" spans="1:13" ht="18" customHeight="1">
      <c r="A12" s="11">
        <v>6</v>
      </c>
      <c r="B12" s="12" t="s">
        <v>14</v>
      </c>
      <c r="C12" s="12" t="s">
        <v>15</v>
      </c>
      <c r="D12" s="12">
        <v>1</v>
      </c>
      <c r="E12" s="13" t="s">
        <v>1647</v>
      </c>
      <c r="F12" s="12" t="s">
        <v>16</v>
      </c>
      <c r="G12" s="11" t="s">
        <v>312</v>
      </c>
      <c r="H12" s="12" t="s">
        <v>18</v>
      </c>
      <c r="I12" s="44">
        <v>1800000000</v>
      </c>
      <c r="J12" s="44"/>
      <c r="K12" s="44">
        <v>0</v>
      </c>
      <c r="L12" s="44">
        <f t="shared" si="0"/>
        <v>1800000000</v>
      </c>
      <c r="M12" s="12"/>
    </row>
    <row r="13" spans="1:13" ht="18" customHeight="1">
      <c r="A13" s="11">
        <v>7</v>
      </c>
      <c r="B13" s="12" t="s">
        <v>298</v>
      </c>
      <c r="C13" s="57" t="s">
        <v>310</v>
      </c>
      <c r="D13" s="57">
        <v>1</v>
      </c>
      <c r="E13" s="71" t="s">
        <v>311</v>
      </c>
      <c r="F13" s="57" t="s">
        <v>20</v>
      </c>
      <c r="G13" s="12" t="s">
        <v>312</v>
      </c>
      <c r="H13" s="72" t="s">
        <v>1</v>
      </c>
      <c r="I13" s="44">
        <v>140000000</v>
      </c>
      <c r="J13" s="44">
        <v>700000000</v>
      </c>
      <c r="K13" s="44"/>
      <c r="L13" s="44">
        <f t="shared" si="0"/>
        <v>840000000</v>
      </c>
      <c r="M13" s="12"/>
    </row>
    <row r="14" spans="1:13" ht="18" customHeight="1">
      <c r="A14" s="11">
        <v>8</v>
      </c>
      <c r="B14" s="12" t="s">
        <v>298</v>
      </c>
      <c r="C14" s="12" t="s">
        <v>318</v>
      </c>
      <c r="D14" s="12">
        <v>1</v>
      </c>
      <c r="E14" s="16" t="s">
        <v>319</v>
      </c>
      <c r="F14" s="12" t="s">
        <v>116</v>
      </c>
      <c r="G14" s="12" t="s">
        <v>312</v>
      </c>
      <c r="H14" s="12" t="s">
        <v>26</v>
      </c>
      <c r="I14" s="14">
        <v>87813902</v>
      </c>
      <c r="J14" s="14"/>
      <c r="K14" s="14"/>
      <c r="L14" s="44">
        <f t="shared" si="0"/>
        <v>87813902</v>
      </c>
      <c r="M14" s="12"/>
    </row>
    <row r="15" spans="1:13" ht="18" customHeight="1">
      <c r="A15" s="11">
        <v>9</v>
      </c>
      <c r="B15" s="12" t="s">
        <v>298</v>
      </c>
      <c r="C15" s="12" t="s">
        <v>318</v>
      </c>
      <c r="D15" s="12">
        <v>1</v>
      </c>
      <c r="E15" s="16" t="s">
        <v>320</v>
      </c>
      <c r="F15" s="12" t="s">
        <v>116</v>
      </c>
      <c r="G15" s="12" t="s">
        <v>312</v>
      </c>
      <c r="H15" s="12" t="s">
        <v>26</v>
      </c>
      <c r="I15" s="14">
        <v>139341347</v>
      </c>
      <c r="J15" s="14">
        <v>71564868</v>
      </c>
      <c r="K15" s="74"/>
      <c r="L15" s="44">
        <f t="shared" si="0"/>
        <v>210906215</v>
      </c>
      <c r="M15" s="90"/>
    </row>
    <row r="16" spans="1:13" ht="18" customHeight="1">
      <c r="A16" s="11">
        <v>10</v>
      </c>
      <c r="B16" s="57" t="s">
        <v>298</v>
      </c>
      <c r="C16" s="57" t="s">
        <v>115</v>
      </c>
      <c r="D16" s="57">
        <v>1</v>
      </c>
      <c r="E16" s="109" t="s">
        <v>427</v>
      </c>
      <c r="F16" s="11" t="s">
        <v>4705</v>
      </c>
      <c r="G16" s="32" t="s">
        <v>312</v>
      </c>
      <c r="H16" s="57" t="s">
        <v>26</v>
      </c>
      <c r="I16" s="72">
        <v>26301556</v>
      </c>
      <c r="J16" s="72"/>
      <c r="K16" s="72"/>
      <c r="L16" s="28">
        <f t="shared" si="0"/>
        <v>26301556</v>
      </c>
      <c r="M16" s="69"/>
    </row>
    <row r="17" spans="1:13" ht="18" customHeight="1">
      <c r="A17" s="11">
        <v>11</v>
      </c>
      <c r="B17" s="57" t="s">
        <v>298</v>
      </c>
      <c r="C17" s="12" t="s">
        <v>115</v>
      </c>
      <c r="D17" s="12">
        <v>1</v>
      </c>
      <c r="E17" s="16" t="s">
        <v>304</v>
      </c>
      <c r="F17" s="12" t="s">
        <v>116</v>
      </c>
      <c r="G17" s="12" t="s">
        <v>301</v>
      </c>
      <c r="H17" s="12" t="s">
        <v>26</v>
      </c>
      <c r="I17" s="44">
        <v>937749137</v>
      </c>
      <c r="J17" s="44">
        <v>834924109</v>
      </c>
      <c r="K17" s="44">
        <v>0</v>
      </c>
      <c r="L17" s="44">
        <f t="shared" si="0"/>
        <v>1772673246</v>
      </c>
      <c r="M17" s="12"/>
    </row>
    <row r="18" spans="1:13" ht="18" customHeight="1">
      <c r="A18" s="11">
        <v>12</v>
      </c>
      <c r="B18" s="57" t="s">
        <v>298</v>
      </c>
      <c r="C18" s="12" t="s">
        <v>115</v>
      </c>
      <c r="D18" s="12">
        <v>1</v>
      </c>
      <c r="E18" s="16" t="s">
        <v>303</v>
      </c>
      <c r="F18" s="12" t="s">
        <v>116</v>
      </c>
      <c r="G18" s="12" t="s">
        <v>301</v>
      </c>
      <c r="H18" s="12" t="s">
        <v>26</v>
      </c>
      <c r="I18" s="44">
        <v>1266300283</v>
      </c>
      <c r="J18" s="44">
        <v>1108574624</v>
      </c>
      <c r="K18" s="44">
        <v>0</v>
      </c>
      <c r="L18" s="44">
        <f t="shared" si="0"/>
        <v>2374874907</v>
      </c>
      <c r="M18" s="12"/>
    </row>
    <row r="19" spans="1:13" ht="18" customHeight="1">
      <c r="A19" s="11">
        <v>13</v>
      </c>
      <c r="B19" s="57" t="s">
        <v>298</v>
      </c>
      <c r="C19" s="12" t="s">
        <v>115</v>
      </c>
      <c r="D19" s="12">
        <v>1</v>
      </c>
      <c r="E19" s="16" t="s">
        <v>306</v>
      </c>
      <c r="F19" s="12" t="s">
        <v>116</v>
      </c>
      <c r="G19" s="12" t="s">
        <v>301</v>
      </c>
      <c r="H19" s="12" t="s">
        <v>1</v>
      </c>
      <c r="I19" s="44">
        <v>178390387</v>
      </c>
      <c r="J19" s="44">
        <v>248026585</v>
      </c>
      <c r="K19" s="44">
        <v>0</v>
      </c>
      <c r="L19" s="44">
        <f t="shared" si="0"/>
        <v>426416972</v>
      </c>
      <c r="M19" s="12"/>
    </row>
    <row r="20" spans="1:13" ht="18" customHeight="1">
      <c r="A20" s="11">
        <v>14</v>
      </c>
      <c r="B20" s="57" t="s">
        <v>298</v>
      </c>
      <c r="C20" s="12" t="s">
        <v>115</v>
      </c>
      <c r="D20" s="12">
        <v>1</v>
      </c>
      <c r="E20" s="16" t="s">
        <v>305</v>
      </c>
      <c r="F20" s="12" t="s">
        <v>116</v>
      </c>
      <c r="G20" s="12" t="s">
        <v>301</v>
      </c>
      <c r="H20" s="12" t="s">
        <v>1</v>
      </c>
      <c r="I20" s="44">
        <v>2098865410</v>
      </c>
      <c r="J20" s="44">
        <v>1456203857</v>
      </c>
      <c r="K20" s="44">
        <v>0</v>
      </c>
      <c r="L20" s="44">
        <f t="shared" si="0"/>
        <v>3555069267</v>
      </c>
      <c r="M20" s="69"/>
    </row>
    <row r="21" spans="1:13" ht="18" customHeight="1">
      <c r="A21" s="11">
        <v>15</v>
      </c>
      <c r="B21" s="12" t="s">
        <v>298</v>
      </c>
      <c r="C21" s="12" t="s">
        <v>307</v>
      </c>
      <c r="D21" s="12">
        <v>1</v>
      </c>
      <c r="E21" s="16" t="s">
        <v>309</v>
      </c>
      <c r="F21" s="12" t="s">
        <v>28</v>
      </c>
      <c r="G21" s="12" t="s">
        <v>301</v>
      </c>
      <c r="H21" s="12" t="s">
        <v>26</v>
      </c>
      <c r="I21" s="44">
        <v>115441406</v>
      </c>
      <c r="J21" s="44">
        <v>0</v>
      </c>
      <c r="K21" s="44">
        <v>0</v>
      </c>
      <c r="L21" s="44">
        <f t="shared" si="0"/>
        <v>115441406</v>
      </c>
      <c r="M21" s="69"/>
    </row>
    <row r="22" spans="1:13" ht="18" customHeight="1">
      <c r="A22" s="11">
        <v>16</v>
      </c>
      <c r="B22" s="12" t="s">
        <v>298</v>
      </c>
      <c r="C22" s="12" t="s">
        <v>307</v>
      </c>
      <c r="D22" s="12">
        <v>1</v>
      </c>
      <c r="E22" s="16" t="s">
        <v>308</v>
      </c>
      <c r="F22" s="12" t="s">
        <v>28</v>
      </c>
      <c r="G22" s="12" t="s">
        <v>301</v>
      </c>
      <c r="H22" s="12" t="s">
        <v>26</v>
      </c>
      <c r="I22" s="44">
        <v>115630262</v>
      </c>
      <c r="J22" s="44">
        <v>98686237</v>
      </c>
      <c r="K22" s="44">
        <v>0</v>
      </c>
      <c r="L22" s="44">
        <f t="shared" si="0"/>
        <v>214316499</v>
      </c>
      <c r="M22" s="12"/>
    </row>
    <row r="23" spans="1:13" ht="18" customHeight="1">
      <c r="A23" s="11">
        <v>17</v>
      </c>
      <c r="B23" s="12" t="s">
        <v>298</v>
      </c>
      <c r="C23" s="12" t="s">
        <v>314</v>
      </c>
      <c r="D23" s="12">
        <v>1</v>
      </c>
      <c r="E23" s="73" t="s">
        <v>315</v>
      </c>
      <c r="F23" s="12" t="s">
        <v>116</v>
      </c>
      <c r="G23" s="12" t="s">
        <v>312</v>
      </c>
      <c r="H23" s="12" t="s">
        <v>26</v>
      </c>
      <c r="I23" s="44">
        <v>196000000</v>
      </c>
      <c r="J23" s="44">
        <v>0</v>
      </c>
      <c r="K23" s="44">
        <v>0</v>
      </c>
      <c r="L23" s="44">
        <f t="shared" si="0"/>
        <v>196000000</v>
      </c>
      <c r="M23" s="12"/>
    </row>
    <row r="24" spans="1:13" ht="18" customHeight="1">
      <c r="A24" s="11">
        <v>18</v>
      </c>
      <c r="B24" s="12" t="s">
        <v>298</v>
      </c>
      <c r="C24" s="12" t="s">
        <v>314</v>
      </c>
      <c r="D24" s="12">
        <v>1</v>
      </c>
      <c r="E24" s="16" t="s">
        <v>317</v>
      </c>
      <c r="F24" s="12" t="s">
        <v>116</v>
      </c>
      <c r="G24" s="12" t="s">
        <v>312</v>
      </c>
      <c r="H24" s="12" t="s">
        <v>18</v>
      </c>
      <c r="I24" s="44">
        <v>150000000</v>
      </c>
      <c r="J24" s="44">
        <v>70000000</v>
      </c>
      <c r="K24" s="44">
        <v>0</v>
      </c>
      <c r="L24" s="44">
        <f t="shared" si="0"/>
        <v>220000000</v>
      </c>
      <c r="M24" s="12"/>
    </row>
    <row r="25" spans="1:13" ht="18" customHeight="1">
      <c r="A25" s="11">
        <v>19</v>
      </c>
      <c r="B25" s="12" t="s">
        <v>298</v>
      </c>
      <c r="C25" s="12" t="s">
        <v>314</v>
      </c>
      <c r="D25" s="12">
        <v>1</v>
      </c>
      <c r="E25" s="16" t="s">
        <v>316</v>
      </c>
      <c r="F25" s="12" t="s">
        <v>116</v>
      </c>
      <c r="G25" s="12" t="s">
        <v>312</v>
      </c>
      <c r="H25" s="12" t="s">
        <v>18</v>
      </c>
      <c r="I25" s="44">
        <v>90000000</v>
      </c>
      <c r="J25" s="44">
        <v>65000000</v>
      </c>
      <c r="K25" s="44">
        <v>0</v>
      </c>
      <c r="L25" s="44">
        <f t="shared" si="0"/>
        <v>155000000</v>
      </c>
      <c r="M25" s="69"/>
    </row>
    <row r="26" spans="1:13" ht="18" customHeight="1">
      <c r="A26" s="11">
        <v>20</v>
      </c>
      <c r="B26" s="12" t="s">
        <v>298</v>
      </c>
      <c r="C26" s="12" t="s">
        <v>171</v>
      </c>
      <c r="D26" s="12">
        <v>1</v>
      </c>
      <c r="E26" s="16" t="s">
        <v>313</v>
      </c>
      <c r="F26" s="12" t="s">
        <v>73</v>
      </c>
      <c r="G26" s="12" t="s">
        <v>312</v>
      </c>
      <c r="H26" s="12" t="s">
        <v>1</v>
      </c>
      <c r="I26" s="44">
        <v>35000000</v>
      </c>
      <c r="J26" s="44">
        <v>35000000</v>
      </c>
      <c r="K26" s="44">
        <v>0</v>
      </c>
      <c r="L26" s="44">
        <f t="shared" si="0"/>
        <v>70000000</v>
      </c>
      <c r="M26" s="69"/>
    </row>
    <row r="27" spans="1:13" ht="18" customHeight="1">
      <c r="A27" s="11">
        <v>21</v>
      </c>
      <c r="B27" s="12" t="s">
        <v>298</v>
      </c>
      <c r="C27" s="12" t="s">
        <v>299</v>
      </c>
      <c r="D27" s="12">
        <v>1</v>
      </c>
      <c r="E27" s="16" t="s">
        <v>4725</v>
      </c>
      <c r="F27" s="12" t="s">
        <v>28</v>
      </c>
      <c r="G27" s="12" t="s">
        <v>301</v>
      </c>
      <c r="H27" s="12" t="s">
        <v>26</v>
      </c>
      <c r="I27" s="44">
        <v>125000000</v>
      </c>
      <c r="J27" s="44">
        <v>45000000</v>
      </c>
      <c r="K27" s="44">
        <v>5000000</v>
      </c>
      <c r="L27" s="44">
        <f t="shared" si="0"/>
        <v>175000000</v>
      </c>
      <c r="M27" s="69"/>
    </row>
    <row r="28" spans="1:13" ht="18" customHeight="1">
      <c r="A28" s="11">
        <v>22</v>
      </c>
      <c r="B28" s="12" t="s">
        <v>298</v>
      </c>
      <c r="C28" s="12" t="s">
        <v>299</v>
      </c>
      <c r="D28" s="12">
        <v>1</v>
      </c>
      <c r="E28" s="16" t="s">
        <v>4726</v>
      </c>
      <c r="F28" s="12" t="s">
        <v>28</v>
      </c>
      <c r="G28" s="12" t="s">
        <v>301</v>
      </c>
      <c r="H28" s="12" t="s">
        <v>26</v>
      </c>
      <c r="I28" s="44">
        <v>100000000</v>
      </c>
      <c r="J28" s="44">
        <v>40000000</v>
      </c>
      <c r="K28" s="44">
        <v>2000000</v>
      </c>
      <c r="L28" s="44">
        <f t="shared" si="0"/>
        <v>142000000</v>
      </c>
      <c r="M28" s="12"/>
    </row>
    <row r="29" spans="1:13" ht="18" customHeight="1">
      <c r="A29" s="11">
        <v>23</v>
      </c>
      <c r="B29" s="12" t="s">
        <v>298</v>
      </c>
      <c r="C29" s="12" t="s">
        <v>299</v>
      </c>
      <c r="D29" s="12">
        <v>1</v>
      </c>
      <c r="E29" s="70" t="s">
        <v>302</v>
      </c>
      <c r="F29" s="12" t="s">
        <v>28</v>
      </c>
      <c r="G29" s="12" t="s">
        <v>301</v>
      </c>
      <c r="H29" s="12" t="s">
        <v>26</v>
      </c>
      <c r="I29" s="44">
        <v>87071054</v>
      </c>
      <c r="J29" s="44">
        <v>20881554</v>
      </c>
      <c r="K29" s="44">
        <v>0</v>
      </c>
      <c r="L29" s="44">
        <f t="shared" si="0"/>
        <v>107952608</v>
      </c>
      <c r="M29" s="12"/>
    </row>
    <row r="30" spans="1:13" ht="18" customHeight="1">
      <c r="A30" s="11">
        <v>24</v>
      </c>
      <c r="B30" s="12" t="s">
        <v>298</v>
      </c>
      <c r="C30" s="12" t="s">
        <v>299</v>
      </c>
      <c r="D30" s="12">
        <v>1</v>
      </c>
      <c r="E30" s="16" t="s">
        <v>300</v>
      </c>
      <c r="F30" s="12" t="s">
        <v>28</v>
      </c>
      <c r="G30" s="12" t="s">
        <v>301</v>
      </c>
      <c r="H30" s="12" t="s">
        <v>1</v>
      </c>
      <c r="I30" s="44">
        <v>108350141</v>
      </c>
      <c r="J30" s="44">
        <v>69206790</v>
      </c>
      <c r="K30" s="44"/>
      <c r="L30" s="44">
        <f t="shared" si="0"/>
        <v>177556931</v>
      </c>
      <c r="M30" s="12"/>
    </row>
    <row r="31" spans="1:13" ht="18" customHeight="1">
      <c r="A31" s="11">
        <v>25</v>
      </c>
      <c r="B31" s="57" t="s">
        <v>21</v>
      </c>
      <c r="C31" s="57" t="s">
        <v>437</v>
      </c>
      <c r="D31" s="57">
        <v>1</v>
      </c>
      <c r="E31" s="109" t="s">
        <v>445</v>
      </c>
      <c r="F31" s="11" t="s">
        <v>4705</v>
      </c>
      <c r="G31" s="32" t="s">
        <v>312</v>
      </c>
      <c r="H31" s="57" t="s">
        <v>26</v>
      </c>
      <c r="I31" s="72">
        <v>130000000</v>
      </c>
      <c r="J31" s="72"/>
      <c r="K31" s="72"/>
      <c r="L31" s="28">
        <f t="shared" si="0"/>
        <v>130000000</v>
      </c>
      <c r="M31" s="57"/>
    </row>
    <row r="32" spans="1:13" ht="18" customHeight="1">
      <c r="A32" s="11">
        <v>26</v>
      </c>
      <c r="B32" s="57" t="s">
        <v>298</v>
      </c>
      <c r="C32" s="57" t="s">
        <v>437</v>
      </c>
      <c r="D32" s="57">
        <v>1</v>
      </c>
      <c r="E32" s="109" t="s">
        <v>444</v>
      </c>
      <c r="F32" s="11" t="s">
        <v>4705</v>
      </c>
      <c r="G32" s="32" t="s">
        <v>312</v>
      </c>
      <c r="H32" s="57" t="s">
        <v>1</v>
      </c>
      <c r="I32" s="72">
        <v>125000000</v>
      </c>
      <c r="J32" s="72"/>
      <c r="K32" s="72"/>
      <c r="L32" s="28">
        <f t="shared" si="0"/>
        <v>125000000</v>
      </c>
      <c r="M32" s="69"/>
    </row>
    <row r="33" spans="1:13" ht="18" customHeight="1">
      <c r="A33" s="11">
        <v>27</v>
      </c>
      <c r="B33" s="57" t="s">
        <v>298</v>
      </c>
      <c r="C33" s="57" t="s">
        <v>437</v>
      </c>
      <c r="D33" s="57">
        <v>1</v>
      </c>
      <c r="E33" s="109" t="s">
        <v>438</v>
      </c>
      <c r="F33" s="11" t="s">
        <v>4705</v>
      </c>
      <c r="G33" s="32" t="s">
        <v>312</v>
      </c>
      <c r="H33" s="57" t="s">
        <v>1</v>
      </c>
      <c r="I33" s="72">
        <v>50000000</v>
      </c>
      <c r="J33" s="72"/>
      <c r="K33" s="72"/>
      <c r="L33" s="28">
        <f t="shared" si="0"/>
        <v>50000000</v>
      </c>
      <c r="M33" s="69"/>
    </row>
    <row r="34" spans="1:13" ht="18" customHeight="1">
      <c r="A34" s="11">
        <v>28</v>
      </c>
      <c r="B34" s="12" t="s">
        <v>543</v>
      </c>
      <c r="C34" s="11" t="s">
        <v>29</v>
      </c>
      <c r="D34" s="11">
        <v>1</v>
      </c>
      <c r="E34" s="22" t="s">
        <v>559</v>
      </c>
      <c r="F34" s="11" t="s">
        <v>62</v>
      </c>
      <c r="G34" s="11" t="s">
        <v>37</v>
      </c>
      <c r="H34" s="11" t="s">
        <v>31</v>
      </c>
      <c r="I34" s="30">
        <v>454000000</v>
      </c>
      <c r="J34" s="30">
        <v>25000000</v>
      </c>
      <c r="K34" s="30">
        <v>3000000</v>
      </c>
      <c r="L34" s="15">
        <f t="shared" si="0"/>
        <v>482000000</v>
      </c>
      <c r="M34" s="29" t="s">
        <v>289</v>
      </c>
    </row>
    <row r="35" spans="1:13" ht="18" customHeight="1">
      <c r="A35" s="11">
        <v>29</v>
      </c>
      <c r="B35" s="12" t="s">
        <v>543</v>
      </c>
      <c r="C35" s="12" t="s">
        <v>557</v>
      </c>
      <c r="D35" s="12">
        <v>1</v>
      </c>
      <c r="E35" s="13" t="s">
        <v>558</v>
      </c>
      <c r="F35" s="84" t="s">
        <v>116</v>
      </c>
      <c r="G35" s="12" t="s">
        <v>17</v>
      </c>
      <c r="H35" s="12" t="s">
        <v>26</v>
      </c>
      <c r="I35" s="89">
        <v>671836542</v>
      </c>
      <c r="J35" s="89">
        <v>714408660</v>
      </c>
      <c r="K35" s="89">
        <v>0</v>
      </c>
      <c r="L35" s="15">
        <f t="shared" si="0"/>
        <v>1386245202</v>
      </c>
      <c r="M35" s="12"/>
    </row>
    <row r="36" spans="1:13" ht="18" customHeight="1">
      <c r="A36" s="11">
        <v>30</v>
      </c>
      <c r="B36" s="11" t="s">
        <v>36</v>
      </c>
      <c r="C36" s="11" t="s">
        <v>529</v>
      </c>
      <c r="D36" s="11">
        <v>1</v>
      </c>
      <c r="E36" s="22" t="s">
        <v>530</v>
      </c>
      <c r="F36" s="11" t="s">
        <v>116</v>
      </c>
      <c r="G36" s="11" t="s">
        <v>17</v>
      </c>
      <c r="H36" s="11" t="s">
        <v>26</v>
      </c>
      <c r="I36" s="15">
        <v>750000000</v>
      </c>
      <c r="J36" s="15"/>
      <c r="K36" s="15"/>
      <c r="L36" s="15">
        <f t="shared" si="0"/>
        <v>750000000</v>
      </c>
      <c r="M36" s="11"/>
    </row>
    <row r="37" spans="1:13" ht="18" customHeight="1">
      <c r="A37" s="11">
        <v>31</v>
      </c>
      <c r="B37" s="11" t="s">
        <v>36</v>
      </c>
      <c r="C37" s="11" t="s">
        <v>529</v>
      </c>
      <c r="D37" s="11">
        <v>1</v>
      </c>
      <c r="E37" s="22" t="s">
        <v>531</v>
      </c>
      <c r="F37" s="11" t="s">
        <v>116</v>
      </c>
      <c r="G37" s="11" t="s">
        <v>17</v>
      </c>
      <c r="H37" s="11" t="s">
        <v>1</v>
      </c>
      <c r="I37" s="15">
        <v>150000000</v>
      </c>
      <c r="J37" s="15"/>
      <c r="K37" s="15"/>
      <c r="L37" s="15">
        <f t="shared" si="0"/>
        <v>150000000</v>
      </c>
      <c r="M37" s="29"/>
    </row>
    <row r="38" spans="1:13" ht="18" customHeight="1">
      <c r="A38" s="11">
        <v>32</v>
      </c>
      <c r="B38" s="11" t="s">
        <v>36</v>
      </c>
      <c r="C38" s="11" t="s">
        <v>524</v>
      </c>
      <c r="D38" s="11">
        <v>1</v>
      </c>
      <c r="E38" s="22" t="s">
        <v>525</v>
      </c>
      <c r="F38" s="11" t="s">
        <v>116</v>
      </c>
      <c r="G38" s="11" t="s">
        <v>17</v>
      </c>
      <c r="H38" s="11" t="s">
        <v>26</v>
      </c>
      <c r="I38" s="15">
        <v>2000000000</v>
      </c>
      <c r="J38" s="15">
        <v>3000000000</v>
      </c>
      <c r="K38" s="15">
        <v>0</v>
      </c>
      <c r="L38" s="15">
        <f t="shared" si="0"/>
        <v>5000000000</v>
      </c>
      <c r="M38" s="11"/>
    </row>
    <row r="39" spans="1:13" ht="18" customHeight="1">
      <c r="A39" s="11">
        <v>33</v>
      </c>
      <c r="B39" s="11" t="s">
        <v>36</v>
      </c>
      <c r="C39" s="11" t="s">
        <v>524</v>
      </c>
      <c r="D39" s="11">
        <v>1</v>
      </c>
      <c r="E39" s="22" t="s">
        <v>526</v>
      </c>
      <c r="F39" s="11" t="s">
        <v>116</v>
      </c>
      <c r="G39" s="11" t="s">
        <v>17</v>
      </c>
      <c r="H39" s="11" t="s">
        <v>26</v>
      </c>
      <c r="I39" s="15">
        <v>100000000</v>
      </c>
      <c r="J39" s="15">
        <v>0</v>
      </c>
      <c r="K39" s="15">
        <v>0</v>
      </c>
      <c r="L39" s="15">
        <f t="shared" ref="L39:L70" si="1">I39+J39+K39</f>
        <v>100000000</v>
      </c>
      <c r="M39" s="29"/>
    </row>
    <row r="40" spans="1:13" ht="18" customHeight="1">
      <c r="A40" s="11">
        <v>34</v>
      </c>
      <c r="B40" s="11" t="s">
        <v>36</v>
      </c>
      <c r="C40" s="11" t="s">
        <v>524</v>
      </c>
      <c r="D40" s="11">
        <v>1</v>
      </c>
      <c r="E40" s="22" t="s">
        <v>527</v>
      </c>
      <c r="F40" s="11" t="s">
        <v>116</v>
      </c>
      <c r="G40" s="11" t="s">
        <v>17</v>
      </c>
      <c r="H40" s="11" t="s">
        <v>26</v>
      </c>
      <c r="I40" s="15">
        <v>1000000000</v>
      </c>
      <c r="J40" s="15">
        <v>1000000000</v>
      </c>
      <c r="K40" s="15">
        <v>0</v>
      </c>
      <c r="L40" s="15">
        <f t="shared" si="1"/>
        <v>2000000000</v>
      </c>
      <c r="M40" s="11"/>
    </row>
    <row r="41" spans="1:13" ht="18" customHeight="1">
      <c r="A41" s="11">
        <v>35</v>
      </c>
      <c r="B41" s="11" t="s">
        <v>36</v>
      </c>
      <c r="C41" s="11" t="s">
        <v>524</v>
      </c>
      <c r="D41" s="11">
        <v>1</v>
      </c>
      <c r="E41" s="22" t="s">
        <v>528</v>
      </c>
      <c r="F41" s="11" t="s">
        <v>116</v>
      </c>
      <c r="G41" s="11" t="s">
        <v>17</v>
      </c>
      <c r="H41" s="11" t="s">
        <v>26</v>
      </c>
      <c r="I41" s="15">
        <v>100000000</v>
      </c>
      <c r="J41" s="15">
        <v>0</v>
      </c>
      <c r="K41" s="15">
        <v>0</v>
      </c>
      <c r="L41" s="15">
        <f t="shared" si="1"/>
        <v>100000000</v>
      </c>
      <c r="M41" s="11"/>
    </row>
    <row r="42" spans="1:13" ht="18" customHeight="1">
      <c r="A42" s="11">
        <v>36</v>
      </c>
      <c r="B42" s="32" t="s">
        <v>36</v>
      </c>
      <c r="C42" s="32" t="s">
        <v>540</v>
      </c>
      <c r="D42" s="32">
        <v>1</v>
      </c>
      <c r="E42" s="60" t="s">
        <v>541</v>
      </c>
      <c r="F42" s="12" t="s">
        <v>116</v>
      </c>
      <c r="G42" s="12" t="s">
        <v>17</v>
      </c>
      <c r="H42" s="57" t="s">
        <v>31</v>
      </c>
      <c r="I42" s="45">
        <v>1185966329</v>
      </c>
      <c r="J42" s="83"/>
      <c r="K42" s="56"/>
      <c r="L42" s="15">
        <f t="shared" si="1"/>
        <v>1185966329</v>
      </c>
      <c r="M42" s="29" t="s">
        <v>289</v>
      </c>
    </row>
    <row r="43" spans="1:13" ht="18" customHeight="1">
      <c r="A43" s="11">
        <v>37</v>
      </c>
      <c r="B43" s="12" t="s">
        <v>543</v>
      </c>
      <c r="C43" s="84" t="s">
        <v>544</v>
      </c>
      <c r="D43" s="84">
        <v>1</v>
      </c>
      <c r="E43" s="85" t="s">
        <v>546</v>
      </c>
      <c r="F43" s="84" t="s">
        <v>116</v>
      </c>
      <c r="G43" s="84" t="s">
        <v>17</v>
      </c>
      <c r="H43" s="84" t="s">
        <v>26</v>
      </c>
      <c r="I43" s="86">
        <v>400000000</v>
      </c>
      <c r="J43" s="86">
        <v>0</v>
      </c>
      <c r="K43" s="86">
        <v>0</v>
      </c>
      <c r="L43" s="15">
        <f t="shared" si="1"/>
        <v>400000000</v>
      </c>
      <c r="M43" s="84"/>
    </row>
    <row r="44" spans="1:13" ht="18" customHeight="1">
      <c r="A44" s="11">
        <v>38</v>
      </c>
      <c r="B44" s="12" t="s">
        <v>543</v>
      </c>
      <c r="C44" s="84" t="s">
        <v>544</v>
      </c>
      <c r="D44" s="84">
        <v>1</v>
      </c>
      <c r="E44" s="85" t="s">
        <v>545</v>
      </c>
      <c r="F44" s="84" t="s">
        <v>116</v>
      </c>
      <c r="G44" s="84" t="s">
        <v>17</v>
      </c>
      <c r="H44" s="84" t="s">
        <v>26</v>
      </c>
      <c r="I44" s="86">
        <v>800000000</v>
      </c>
      <c r="J44" s="86">
        <v>0</v>
      </c>
      <c r="K44" s="86">
        <v>0</v>
      </c>
      <c r="L44" s="15">
        <f t="shared" si="1"/>
        <v>800000000</v>
      </c>
      <c r="M44" s="84"/>
    </row>
    <row r="45" spans="1:13" ht="18" customHeight="1">
      <c r="A45" s="11">
        <v>39</v>
      </c>
      <c r="B45" s="11" t="s">
        <v>36</v>
      </c>
      <c r="C45" s="57" t="s">
        <v>534</v>
      </c>
      <c r="D45" s="57">
        <v>1</v>
      </c>
      <c r="E45" s="71" t="s">
        <v>542</v>
      </c>
      <c r="F45" s="11" t="s">
        <v>28</v>
      </c>
      <c r="G45" s="12" t="s">
        <v>17</v>
      </c>
      <c r="H45" s="57" t="s">
        <v>26</v>
      </c>
      <c r="I45" s="83">
        <v>111114737</v>
      </c>
      <c r="J45" s="83"/>
      <c r="K45" s="56"/>
      <c r="L45" s="15">
        <f t="shared" si="1"/>
        <v>111114737</v>
      </c>
      <c r="M45" s="12"/>
    </row>
    <row r="46" spans="1:13" ht="18" customHeight="1">
      <c r="A46" s="11">
        <v>40</v>
      </c>
      <c r="B46" s="11" t="s">
        <v>36</v>
      </c>
      <c r="C46" s="57" t="s">
        <v>534</v>
      </c>
      <c r="D46" s="57">
        <v>1</v>
      </c>
      <c r="E46" s="71" t="s">
        <v>538</v>
      </c>
      <c r="F46" s="12" t="s">
        <v>28</v>
      </c>
      <c r="G46" s="12" t="s">
        <v>17</v>
      </c>
      <c r="H46" s="57" t="s">
        <v>26</v>
      </c>
      <c r="I46" s="83">
        <v>183216854</v>
      </c>
      <c r="J46" s="83">
        <v>53278775</v>
      </c>
      <c r="K46" s="56"/>
      <c r="L46" s="15">
        <f t="shared" si="1"/>
        <v>236495629</v>
      </c>
      <c r="M46" s="12"/>
    </row>
    <row r="47" spans="1:13" ht="18" customHeight="1">
      <c r="A47" s="11">
        <v>41</v>
      </c>
      <c r="B47" s="11" t="s">
        <v>36</v>
      </c>
      <c r="C47" s="57" t="s">
        <v>534</v>
      </c>
      <c r="D47" s="57">
        <v>1</v>
      </c>
      <c r="E47" s="71" t="s">
        <v>539</v>
      </c>
      <c r="F47" s="12" t="s">
        <v>28</v>
      </c>
      <c r="G47" s="12" t="s">
        <v>17</v>
      </c>
      <c r="H47" s="57" t="s">
        <v>26</v>
      </c>
      <c r="I47" s="83">
        <v>170000000</v>
      </c>
      <c r="J47" s="83">
        <v>30000000</v>
      </c>
      <c r="K47" s="56"/>
      <c r="L47" s="15">
        <f t="shared" si="1"/>
        <v>200000000</v>
      </c>
      <c r="M47" s="12"/>
    </row>
    <row r="48" spans="1:13" ht="18" customHeight="1">
      <c r="A48" s="11">
        <v>42</v>
      </c>
      <c r="B48" s="11" t="s">
        <v>36</v>
      </c>
      <c r="C48" s="57" t="s">
        <v>534</v>
      </c>
      <c r="D48" s="11">
        <v>1</v>
      </c>
      <c r="E48" s="39" t="s">
        <v>535</v>
      </c>
      <c r="F48" s="11" t="s">
        <v>28</v>
      </c>
      <c r="G48" s="11" t="s">
        <v>17</v>
      </c>
      <c r="H48" s="11" t="s">
        <v>26</v>
      </c>
      <c r="I48" s="30">
        <v>355251445</v>
      </c>
      <c r="J48" s="30">
        <v>245178856</v>
      </c>
      <c r="K48" s="30"/>
      <c r="L48" s="15">
        <f t="shared" si="1"/>
        <v>600430301</v>
      </c>
      <c r="M48" s="11"/>
    </row>
    <row r="49" spans="1:13" ht="18" customHeight="1">
      <c r="A49" s="11">
        <v>43</v>
      </c>
      <c r="B49" s="11" t="s">
        <v>36</v>
      </c>
      <c r="C49" s="32" t="s">
        <v>534</v>
      </c>
      <c r="D49" s="32">
        <v>1</v>
      </c>
      <c r="E49" s="39" t="s">
        <v>536</v>
      </c>
      <c r="F49" s="11" t="s">
        <v>28</v>
      </c>
      <c r="G49" s="11" t="s">
        <v>17</v>
      </c>
      <c r="H49" s="32" t="s">
        <v>26</v>
      </c>
      <c r="I49" s="81">
        <v>150000000</v>
      </c>
      <c r="J49" s="38">
        <v>100000000</v>
      </c>
      <c r="K49" s="38"/>
      <c r="L49" s="15">
        <f t="shared" si="1"/>
        <v>250000000</v>
      </c>
      <c r="M49" s="82"/>
    </row>
    <row r="50" spans="1:13" ht="18" customHeight="1">
      <c r="A50" s="11">
        <v>44</v>
      </c>
      <c r="B50" s="11" t="s">
        <v>36</v>
      </c>
      <c r="C50" s="57" t="s">
        <v>534</v>
      </c>
      <c r="D50" s="11">
        <v>1</v>
      </c>
      <c r="E50" s="22" t="s">
        <v>537</v>
      </c>
      <c r="F50" s="11" t="s">
        <v>28</v>
      </c>
      <c r="G50" s="11" t="s">
        <v>17</v>
      </c>
      <c r="H50" s="11" t="s">
        <v>26</v>
      </c>
      <c r="I50" s="30">
        <v>300000000</v>
      </c>
      <c r="J50" s="30">
        <v>400000000</v>
      </c>
      <c r="K50" s="30"/>
      <c r="L50" s="15">
        <f t="shared" si="1"/>
        <v>700000000</v>
      </c>
      <c r="M50" s="11"/>
    </row>
    <row r="51" spans="1:13" ht="18" customHeight="1">
      <c r="A51" s="11">
        <v>45</v>
      </c>
      <c r="B51" s="12" t="s">
        <v>543</v>
      </c>
      <c r="C51" s="84" t="s">
        <v>547</v>
      </c>
      <c r="D51" s="84">
        <v>1</v>
      </c>
      <c r="E51" s="85" t="s">
        <v>551</v>
      </c>
      <c r="F51" s="84" t="s">
        <v>116</v>
      </c>
      <c r="G51" s="84" t="s">
        <v>17</v>
      </c>
      <c r="H51" s="84" t="s">
        <v>1</v>
      </c>
      <c r="I51" s="86">
        <v>800000000</v>
      </c>
      <c r="J51" s="86"/>
      <c r="K51" s="86"/>
      <c r="L51" s="15">
        <f t="shared" si="1"/>
        <v>800000000</v>
      </c>
      <c r="M51" s="84"/>
    </row>
    <row r="52" spans="1:13" ht="18" customHeight="1">
      <c r="A52" s="11">
        <v>46</v>
      </c>
      <c r="B52" s="12" t="s">
        <v>543</v>
      </c>
      <c r="C52" s="84" t="s">
        <v>547</v>
      </c>
      <c r="D52" s="84">
        <v>1</v>
      </c>
      <c r="E52" s="85" t="s">
        <v>552</v>
      </c>
      <c r="F52" s="84" t="s">
        <v>116</v>
      </c>
      <c r="G52" s="84" t="s">
        <v>17</v>
      </c>
      <c r="H52" s="84" t="s">
        <v>1</v>
      </c>
      <c r="I52" s="86">
        <v>100000000</v>
      </c>
      <c r="J52" s="86"/>
      <c r="K52" s="86"/>
      <c r="L52" s="15">
        <f t="shared" si="1"/>
        <v>100000000</v>
      </c>
      <c r="M52" s="84"/>
    </row>
    <row r="53" spans="1:13" ht="18" customHeight="1">
      <c r="A53" s="11">
        <v>47</v>
      </c>
      <c r="B53" s="12" t="s">
        <v>543</v>
      </c>
      <c r="C53" s="84" t="s">
        <v>547</v>
      </c>
      <c r="D53" s="84">
        <v>1</v>
      </c>
      <c r="E53" s="85" t="s">
        <v>550</v>
      </c>
      <c r="F53" s="84" t="s">
        <v>116</v>
      </c>
      <c r="G53" s="84" t="s">
        <v>17</v>
      </c>
      <c r="H53" s="84" t="s">
        <v>1</v>
      </c>
      <c r="I53" s="86">
        <v>97252667</v>
      </c>
      <c r="J53" s="86">
        <v>183208293</v>
      </c>
      <c r="K53" s="86">
        <v>0</v>
      </c>
      <c r="L53" s="15">
        <f t="shared" si="1"/>
        <v>280460960</v>
      </c>
      <c r="M53" s="84"/>
    </row>
    <row r="54" spans="1:13" ht="18" customHeight="1">
      <c r="A54" s="11">
        <v>48</v>
      </c>
      <c r="B54" s="12" t="s">
        <v>543</v>
      </c>
      <c r="C54" s="84" t="s">
        <v>547</v>
      </c>
      <c r="D54" s="84">
        <v>1</v>
      </c>
      <c r="E54" s="85" t="s">
        <v>549</v>
      </c>
      <c r="F54" s="84" t="s">
        <v>116</v>
      </c>
      <c r="G54" s="84" t="s">
        <v>17</v>
      </c>
      <c r="H54" s="84" t="s">
        <v>26</v>
      </c>
      <c r="I54" s="86">
        <v>109220702</v>
      </c>
      <c r="J54" s="86">
        <v>38829214</v>
      </c>
      <c r="K54" s="86">
        <v>0</v>
      </c>
      <c r="L54" s="15">
        <f t="shared" si="1"/>
        <v>148049916</v>
      </c>
      <c r="M54" s="84"/>
    </row>
    <row r="55" spans="1:13" ht="18" customHeight="1">
      <c r="A55" s="11">
        <v>49</v>
      </c>
      <c r="B55" s="12" t="s">
        <v>543</v>
      </c>
      <c r="C55" s="84" t="s">
        <v>547</v>
      </c>
      <c r="D55" s="84">
        <v>1</v>
      </c>
      <c r="E55" s="85" t="s">
        <v>548</v>
      </c>
      <c r="F55" s="84" t="s">
        <v>116</v>
      </c>
      <c r="G55" s="84" t="s">
        <v>17</v>
      </c>
      <c r="H55" s="84" t="s">
        <v>26</v>
      </c>
      <c r="I55" s="86">
        <v>82979712</v>
      </c>
      <c r="J55" s="86">
        <v>68007557</v>
      </c>
      <c r="K55" s="86">
        <v>0</v>
      </c>
      <c r="L55" s="15">
        <f t="shared" si="1"/>
        <v>150987269</v>
      </c>
      <c r="M55" s="87"/>
    </row>
    <row r="56" spans="1:13" ht="18" customHeight="1">
      <c r="A56" s="11">
        <v>50</v>
      </c>
      <c r="B56" s="12" t="s">
        <v>543</v>
      </c>
      <c r="C56" s="88" t="s">
        <v>547</v>
      </c>
      <c r="D56" s="84">
        <v>1</v>
      </c>
      <c r="E56" s="85" t="s">
        <v>554</v>
      </c>
      <c r="F56" s="84" t="s">
        <v>116</v>
      </c>
      <c r="G56" s="84" t="s">
        <v>17</v>
      </c>
      <c r="H56" s="84" t="s">
        <v>26</v>
      </c>
      <c r="I56" s="86">
        <v>30859021</v>
      </c>
      <c r="J56" s="86"/>
      <c r="K56" s="86"/>
      <c r="L56" s="15">
        <f t="shared" si="1"/>
        <v>30859021</v>
      </c>
      <c r="M56" s="87"/>
    </row>
    <row r="57" spans="1:13" ht="18" customHeight="1">
      <c r="A57" s="11">
        <v>51</v>
      </c>
      <c r="B57" s="12" t="s">
        <v>543</v>
      </c>
      <c r="C57" s="88" t="s">
        <v>547</v>
      </c>
      <c r="D57" s="84">
        <v>1</v>
      </c>
      <c r="E57" s="85" t="s">
        <v>553</v>
      </c>
      <c r="F57" s="84" t="s">
        <v>116</v>
      </c>
      <c r="G57" s="84" t="s">
        <v>17</v>
      </c>
      <c r="H57" s="84" t="s">
        <v>26</v>
      </c>
      <c r="I57" s="86">
        <v>767008329</v>
      </c>
      <c r="J57" s="86">
        <v>549003641</v>
      </c>
      <c r="K57" s="86">
        <v>3307876</v>
      </c>
      <c r="L57" s="15">
        <f t="shared" si="1"/>
        <v>1319319846</v>
      </c>
      <c r="M57" s="84"/>
    </row>
    <row r="58" spans="1:13" ht="18" customHeight="1">
      <c r="A58" s="11">
        <v>52</v>
      </c>
      <c r="B58" s="32" t="s">
        <v>36</v>
      </c>
      <c r="C58" s="88" t="s">
        <v>590</v>
      </c>
      <c r="D58" s="88">
        <v>1</v>
      </c>
      <c r="E58" s="226" t="s">
        <v>4707</v>
      </c>
      <c r="F58" s="11" t="s">
        <v>4705</v>
      </c>
      <c r="G58" s="32" t="s">
        <v>17</v>
      </c>
      <c r="H58" s="88" t="s">
        <v>26</v>
      </c>
      <c r="I58" s="98">
        <v>20000000</v>
      </c>
      <c r="J58" s="98">
        <v>0</v>
      </c>
      <c r="K58" s="98">
        <v>0</v>
      </c>
      <c r="L58" s="28">
        <f t="shared" si="1"/>
        <v>20000000</v>
      </c>
      <c r="M58" s="84"/>
    </row>
    <row r="59" spans="1:13" ht="18" customHeight="1">
      <c r="A59" s="11">
        <v>53</v>
      </c>
      <c r="B59" s="11" t="s">
        <v>36</v>
      </c>
      <c r="C59" s="12" t="s">
        <v>532</v>
      </c>
      <c r="D59" s="12">
        <v>1</v>
      </c>
      <c r="E59" s="16" t="s">
        <v>533</v>
      </c>
      <c r="F59" s="12" t="s">
        <v>28</v>
      </c>
      <c r="G59" s="12" t="s">
        <v>17</v>
      </c>
      <c r="H59" s="12" t="s">
        <v>26</v>
      </c>
      <c r="I59" s="14">
        <v>130050036</v>
      </c>
      <c r="J59" s="14">
        <v>0</v>
      </c>
      <c r="K59" s="14">
        <v>0</v>
      </c>
      <c r="L59" s="15">
        <f t="shared" si="1"/>
        <v>130050036</v>
      </c>
      <c r="M59" s="12"/>
    </row>
    <row r="60" spans="1:13" ht="18" customHeight="1">
      <c r="A60" s="11">
        <v>54</v>
      </c>
      <c r="B60" s="12" t="s">
        <v>543</v>
      </c>
      <c r="C60" s="32" t="s">
        <v>39</v>
      </c>
      <c r="D60" s="32">
        <v>1</v>
      </c>
      <c r="E60" s="20" t="s">
        <v>555</v>
      </c>
      <c r="F60" s="84" t="s">
        <v>116</v>
      </c>
      <c r="G60" s="11" t="s">
        <v>17</v>
      </c>
      <c r="H60" s="11" t="s">
        <v>26</v>
      </c>
      <c r="I60" s="30">
        <v>80572024</v>
      </c>
      <c r="J60" s="30">
        <v>0</v>
      </c>
      <c r="K60" s="30">
        <v>0</v>
      </c>
      <c r="L60" s="15">
        <f t="shared" si="1"/>
        <v>80572024</v>
      </c>
      <c r="M60" s="11"/>
    </row>
    <row r="61" spans="1:13" ht="18" customHeight="1">
      <c r="A61" s="11">
        <v>55</v>
      </c>
      <c r="B61" s="12" t="s">
        <v>543</v>
      </c>
      <c r="C61" s="32" t="s">
        <v>39</v>
      </c>
      <c r="D61" s="32">
        <v>1</v>
      </c>
      <c r="E61" s="20" t="s">
        <v>556</v>
      </c>
      <c r="F61" s="84" t="s">
        <v>116</v>
      </c>
      <c r="G61" s="11" t="s">
        <v>37</v>
      </c>
      <c r="H61" s="11" t="s">
        <v>26</v>
      </c>
      <c r="I61" s="30">
        <v>252999259</v>
      </c>
      <c r="J61" s="30">
        <v>99213268</v>
      </c>
      <c r="K61" s="30">
        <v>3174346</v>
      </c>
      <c r="L61" s="15">
        <f t="shared" si="1"/>
        <v>355386873</v>
      </c>
      <c r="M61" s="11"/>
    </row>
    <row r="62" spans="1:13" ht="18" customHeight="1">
      <c r="A62" s="11">
        <v>56</v>
      </c>
      <c r="B62" s="12" t="s">
        <v>543</v>
      </c>
      <c r="C62" s="46" t="s">
        <v>560</v>
      </c>
      <c r="D62" s="12">
        <v>1</v>
      </c>
      <c r="E62" s="16" t="s">
        <v>562</v>
      </c>
      <c r="F62" s="57" t="s">
        <v>20</v>
      </c>
      <c r="G62" s="12" t="s">
        <v>17</v>
      </c>
      <c r="H62" s="12" t="s">
        <v>26</v>
      </c>
      <c r="I62" s="56">
        <v>150000000</v>
      </c>
      <c r="J62" s="56">
        <v>0</v>
      </c>
      <c r="K62" s="56">
        <v>0</v>
      </c>
      <c r="L62" s="15">
        <f t="shared" si="1"/>
        <v>150000000</v>
      </c>
      <c r="M62" s="12"/>
    </row>
    <row r="63" spans="1:13" ht="18" customHeight="1">
      <c r="A63" s="11">
        <v>57</v>
      </c>
      <c r="B63" s="12" t="s">
        <v>543</v>
      </c>
      <c r="C63" s="46" t="s">
        <v>560</v>
      </c>
      <c r="D63" s="11">
        <v>1</v>
      </c>
      <c r="E63" s="22" t="s">
        <v>561</v>
      </c>
      <c r="F63" s="57" t="s">
        <v>20</v>
      </c>
      <c r="G63" s="11" t="s">
        <v>17</v>
      </c>
      <c r="H63" s="11" t="s">
        <v>1</v>
      </c>
      <c r="I63" s="30">
        <v>900000000</v>
      </c>
      <c r="J63" s="30">
        <v>300000000</v>
      </c>
      <c r="K63" s="30"/>
      <c r="L63" s="15">
        <f t="shared" si="1"/>
        <v>1200000000</v>
      </c>
      <c r="M63" s="11"/>
    </row>
    <row r="64" spans="1:13" ht="18" customHeight="1">
      <c r="A64" s="11">
        <v>58</v>
      </c>
      <c r="B64" s="12" t="s">
        <v>543</v>
      </c>
      <c r="C64" s="32" t="s">
        <v>563</v>
      </c>
      <c r="D64" s="32">
        <v>1</v>
      </c>
      <c r="E64" s="39" t="s">
        <v>564</v>
      </c>
      <c r="F64" s="11" t="s">
        <v>116</v>
      </c>
      <c r="G64" s="11" t="s">
        <v>17</v>
      </c>
      <c r="H64" s="11" t="s">
        <v>26</v>
      </c>
      <c r="I64" s="81">
        <v>26473124</v>
      </c>
      <c r="J64" s="81">
        <v>415998000</v>
      </c>
      <c r="K64" s="81">
        <v>0</v>
      </c>
      <c r="L64" s="15">
        <f t="shared" si="1"/>
        <v>442471124</v>
      </c>
      <c r="M64" s="11"/>
    </row>
    <row r="65" spans="1:13" ht="18" customHeight="1">
      <c r="A65" s="11">
        <v>59</v>
      </c>
      <c r="B65" s="12" t="s">
        <v>543</v>
      </c>
      <c r="C65" s="57" t="s">
        <v>563</v>
      </c>
      <c r="D65" s="12">
        <v>1</v>
      </c>
      <c r="E65" s="16" t="s">
        <v>565</v>
      </c>
      <c r="F65" s="12" t="s">
        <v>116</v>
      </c>
      <c r="G65" s="12" t="s">
        <v>67</v>
      </c>
      <c r="H65" s="12" t="s">
        <v>26</v>
      </c>
      <c r="I65" s="56">
        <v>250000000</v>
      </c>
      <c r="J65" s="56">
        <v>203000000</v>
      </c>
      <c r="K65" s="56">
        <v>0</v>
      </c>
      <c r="L65" s="15">
        <f t="shared" si="1"/>
        <v>453000000</v>
      </c>
      <c r="M65" s="90"/>
    </row>
    <row r="66" spans="1:13" ht="18" customHeight="1">
      <c r="A66" s="11">
        <v>60</v>
      </c>
      <c r="B66" s="11" t="s">
        <v>889</v>
      </c>
      <c r="C66" s="11" t="s">
        <v>29</v>
      </c>
      <c r="D66" s="11">
        <v>1</v>
      </c>
      <c r="E66" s="20" t="s">
        <v>1038</v>
      </c>
      <c r="F66" s="11" t="s">
        <v>62</v>
      </c>
      <c r="G66" s="11" t="s">
        <v>37</v>
      </c>
      <c r="H66" s="11" t="s">
        <v>31</v>
      </c>
      <c r="I66" s="15">
        <v>1100000000</v>
      </c>
      <c r="J66" s="15">
        <v>0</v>
      </c>
      <c r="K66" s="15">
        <v>0</v>
      </c>
      <c r="L66" s="14">
        <f t="shared" si="1"/>
        <v>1100000000</v>
      </c>
      <c r="M66" s="11" t="s">
        <v>1039</v>
      </c>
    </row>
    <row r="67" spans="1:13" ht="18" customHeight="1">
      <c r="A67" s="11">
        <v>61</v>
      </c>
      <c r="B67" s="11" t="s">
        <v>889</v>
      </c>
      <c r="C67" s="11" t="s">
        <v>29</v>
      </c>
      <c r="D67" s="11">
        <v>1</v>
      </c>
      <c r="E67" s="20" t="s">
        <v>945</v>
      </c>
      <c r="F67" s="11" t="s">
        <v>62</v>
      </c>
      <c r="G67" s="11" t="s">
        <v>37</v>
      </c>
      <c r="H67" s="11" t="s">
        <v>18</v>
      </c>
      <c r="I67" s="15">
        <v>111848409</v>
      </c>
      <c r="J67" s="15">
        <v>8083660</v>
      </c>
      <c r="K67" s="15">
        <v>0</v>
      </c>
      <c r="L67" s="14">
        <f t="shared" si="1"/>
        <v>119932069</v>
      </c>
      <c r="M67" s="11"/>
    </row>
    <row r="68" spans="1:13" ht="18" customHeight="1">
      <c r="A68" s="11">
        <v>62</v>
      </c>
      <c r="B68" s="11" t="s">
        <v>889</v>
      </c>
      <c r="C68" s="11" t="s">
        <v>897</v>
      </c>
      <c r="D68" s="57">
        <v>1</v>
      </c>
      <c r="E68" s="58" t="s">
        <v>1017</v>
      </c>
      <c r="F68" s="12" t="s">
        <v>116</v>
      </c>
      <c r="G68" s="12" t="s">
        <v>17</v>
      </c>
      <c r="H68" s="12" t="s">
        <v>26</v>
      </c>
      <c r="I68" s="72">
        <v>693207484</v>
      </c>
      <c r="J68" s="15"/>
      <c r="K68" s="15"/>
      <c r="L68" s="14">
        <f t="shared" si="1"/>
        <v>693207484</v>
      </c>
      <c r="M68" s="29"/>
    </row>
    <row r="69" spans="1:13" ht="18" customHeight="1">
      <c r="A69" s="11">
        <v>63</v>
      </c>
      <c r="B69" s="11" t="s">
        <v>889</v>
      </c>
      <c r="C69" s="12" t="s">
        <v>890</v>
      </c>
      <c r="D69" s="12">
        <v>1</v>
      </c>
      <c r="E69" s="13" t="s">
        <v>946</v>
      </c>
      <c r="F69" s="12" t="s">
        <v>116</v>
      </c>
      <c r="G69" s="12" t="s">
        <v>17</v>
      </c>
      <c r="H69" s="12" t="s">
        <v>0</v>
      </c>
      <c r="I69" s="14">
        <v>120000000</v>
      </c>
      <c r="J69" s="14"/>
      <c r="K69" s="14"/>
      <c r="L69" s="14">
        <f t="shared" si="1"/>
        <v>120000000</v>
      </c>
      <c r="M69" s="12"/>
    </row>
    <row r="70" spans="1:13" ht="18" customHeight="1">
      <c r="A70" s="11">
        <v>64</v>
      </c>
      <c r="B70" s="11" t="s">
        <v>889</v>
      </c>
      <c r="C70" s="11" t="s">
        <v>49</v>
      </c>
      <c r="D70" s="11">
        <v>1</v>
      </c>
      <c r="E70" s="20" t="s">
        <v>1058</v>
      </c>
      <c r="F70" s="57" t="s">
        <v>20</v>
      </c>
      <c r="G70" s="11" t="s">
        <v>37</v>
      </c>
      <c r="H70" s="11" t="s">
        <v>31</v>
      </c>
      <c r="I70" s="15">
        <v>1750000000</v>
      </c>
      <c r="J70" s="15">
        <v>350000000</v>
      </c>
      <c r="K70" s="15">
        <v>100000000</v>
      </c>
      <c r="L70" s="14">
        <f t="shared" si="1"/>
        <v>2200000000</v>
      </c>
      <c r="M70" s="11" t="s">
        <v>4646</v>
      </c>
    </row>
    <row r="71" spans="1:13" ht="18" customHeight="1">
      <c r="A71" s="11">
        <v>65</v>
      </c>
      <c r="B71" s="11" t="s">
        <v>889</v>
      </c>
      <c r="C71" s="11" t="s">
        <v>47</v>
      </c>
      <c r="D71" s="11">
        <v>1</v>
      </c>
      <c r="E71" s="20" t="s">
        <v>913</v>
      </c>
      <c r="F71" s="12" t="s">
        <v>116</v>
      </c>
      <c r="G71" s="11" t="s">
        <v>17</v>
      </c>
      <c r="H71" s="11" t="s">
        <v>18</v>
      </c>
      <c r="I71" s="15">
        <v>53664329</v>
      </c>
      <c r="J71" s="15"/>
      <c r="K71" s="15"/>
      <c r="L71" s="14">
        <f t="shared" ref="L71:L102" si="2">I71+J71+K71</f>
        <v>53664329</v>
      </c>
      <c r="M71" s="29"/>
    </row>
    <row r="72" spans="1:13" ht="18" customHeight="1">
      <c r="A72" s="11">
        <v>66</v>
      </c>
      <c r="B72" s="32" t="s">
        <v>889</v>
      </c>
      <c r="C72" s="32" t="s">
        <v>47</v>
      </c>
      <c r="D72" s="32">
        <v>1</v>
      </c>
      <c r="E72" s="93" t="s">
        <v>4709</v>
      </c>
      <c r="F72" s="11" t="s">
        <v>4705</v>
      </c>
      <c r="G72" s="32" t="s">
        <v>4706</v>
      </c>
      <c r="H72" s="32" t="s">
        <v>18</v>
      </c>
      <c r="I72" s="45">
        <v>68485824</v>
      </c>
      <c r="J72" s="45">
        <v>0</v>
      </c>
      <c r="K72" s="45">
        <v>0</v>
      </c>
      <c r="L72" s="28">
        <f t="shared" si="2"/>
        <v>68485824</v>
      </c>
      <c r="M72" s="29"/>
    </row>
    <row r="73" spans="1:13" ht="18" customHeight="1">
      <c r="A73" s="11">
        <v>67</v>
      </c>
      <c r="B73" s="12" t="s">
        <v>889</v>
      </c>
      <c r="C73" s="57" t="s">
        <v>919</v>
      </c>
      <c r="D73" s="12">
        <v>1</v>
      </c>
      <c r="E73" s="80" t="s">
        <v>997</v>
      </c>
      <c r="F73" s="12" t="s">
        <v>116</v>
      </c>
      <c r="G73" s="12" t="s">
        <v>17</v>
      </c>
      <c r="H73" s="12" t="s">
        <v>18</v>
      </c>
      <c r="I73" s="14">
        <v>408544773</v>
      </c>
      <c r="J73" s="14"/>
      <c r="K73" s="14"/>
      <c r="L73" s="14">
        <f t="shared" si="2"/>
        <v>408544773</v>
      </c>
      <c r="M73" s="12"/>
    </row>
    <row r="74" spans="1:13" ht="18" customHeight="1">
      <c r="A74" s="11">
        <v>68</v>
      </c>
      <c r="B74" s="12" t="s">
        <v>889</v>
      </c>
      <c r="C74" s="57" t="s">
        <v>919</v>
      </c>
      <c r="D74" s="12">
        <v>1</v>
      </c>
      <c r="E74" s="80" t="s">
        <v>1021</v>
      </c>
      <c r="F74" s="12" t="s">
        <v>116</v>
      </c>
      <c r="G74" s="12" t="s">
        <v>17</v>
      </c>
      <c r="H74" s="12" t="s">
        <v>18</v>
      </c>
      <c r="I74" s="14">
        <v>809027168</v>
      </c>
      <c r="J74" s="14"/>
      <c r="K74" s="14"/>
      <c r="L74" s="14">
        <f t="shared" si="2"/>
        <v>809027168</v>
      </c>
      <c r="M74" s="69"/>
    </row>
    <row r="75" spans="1:13" ht="18" customHeight="1">
      <c r="A75" s="11">
        <v>69</v>
      </c>
      <c r="B75" s="11" t="s">
        <v>889</v>
      </c>
      <c r="C75" s="32" t="s">
        <v>909</v>
      </c>
      <c r="D75" s="11">
        <v>1</v>
      </c>
      <c r="E75" s="20" t="s">
        <v>996</v>
      </c>
      <c r="F75" s="12" t="s">
        <v>116</v>
      </c>
      <c r="G75" s="11" t="s">
        <v>17</v>
      </c>
      <c r="H75" s="11" t="s">
        <v>26</v>
      </c>
      <c r="I75" s="15">
        <v>400000000</v>
      </c>
      <c r="J75" s="15"/>
      <c r="K75" s="15"/>
      <c r="L75" s="14">
        <f t="shared" si="2"/>
        <v>400000000</v>
      </c>
      <c r="M75" s="32"/>
    </row>
    <row r="76" spans="1:13" ht="18" customHeight="1">
      <c r="A76" s="11">
        <v>70</v>
      </c>
      <c r="B76" s="11" t="s">
        <v>889</v>
      </c>
      <c r="C76" s="12" t="s">
        <v>115</v>
      </c>
      <c r="D76" s="11">
        <v>1</v>
      </c>
      <c r="E76" s="20" t="s">
        <v>1024</v>
      </c>
      <c r="F76" s="12" t="s">
        <v>116</v>
      </c>
      <c r="G76" s="11" t="s">
        <v>17</v>
      </c>
      <c r="H76" s="11" t="s">
        <v>26</v>
      </c>
      <c r="I76" s="15">
        <v>625229127</v>
      </c>
      <c r="J76" s="15">
        <v>277520748</v>
      </c>
      <c r="K76" s="15"/>
      <c r="L76" s="14">
        <f t="shared" si="2"/>
        <v>902749875</v>
      </c>
      <c r="M76" s="11"/>
    </row>
    <row r="77" spans="1:13" ht="18" customHeight="1">
      <c r="A77" s="11">
        <v>71</v>
      </c>
      <c r="B77" s="11" t="s">
        <v>889</v>
      </c>
      <c r="C77" s="12" t="s">
        <v>115</v>
      </c>
      <c r="D77" s="12">
        <v>1</v>
      </c>
      <c r="E77" s="13" t="s">
        <v>1069</v>
      </c>
      <c r="F77" s="12" t="s">
        <v>116</v>
      </c>
      <c r="G77" s="11" t="s">
        <v>17</v>
      </c>
      <c r="H77" s="12" t="s">
        <v>26</v>
      </c>
      <c r="I77" s="14">
        <v>2440038248</v>
      </c>
      <c r="J77" s="14">
        <v>1595992076</v>
      </c>
      <c r="K77" s="14"/>
      <c r="L77" s="14">
        <f t="shared" si="2"/>
        <v>4036030324</v>
      </c>
      <c r="M77" s="11"/>
    </row>
    <row r="78" spans="1:13" ht="18" customHeight="1">
      <c r="A78" s="11">
        <v>72</v>
      </c>
      <c r="B78" s="11" t="s">
        <v>889</v>
      </c>
      <c r="C78" s="12" t="s">
        <v>540</v>
      </c>
      <c r="D78" s="12">
        <v>1</v>
      </c>
      <c r="E78" s="13" t="s">
        <v>984</v>
      </c>
      <c r="F78" s="12" t="s">
        <v>116</v>
      </c>
      <c r="G78" s="12" t="s">
        <v>17</v>
      </c>
      <c r="H78" s="12" t="s">
        <v>1</v>
      </c>
      <c r="I78" s="14">
        <v>250000000</v>
      </c>
      <c r="J78" s="14">
        <v>0</v>
      </c>
      <c r="K78" s="14">
        <v>0</v>
      </c>
      <c r="L78" s="14">
        <f t="shared" si="2"/>
        <v>250000000</v>
      </c>
      <c r="M78" s="66"/>
    </row>
    <row r="79" spans="1:13" ht="18" customHeight="1">
      <c r="A79" s="11">
        <v>73</v>
      </c>
      <c r="B79" s="11" t="s">
        <v>889</v>
      </c>
      <c r="C79" s="11" t="s">
        <v>170</v>
      </c>
      <c r="D79" s="11">
        <v>1</v>
      </c>
      <c r="E79" s="20" t="s">
        <v>973</v>
      </c>
      <c r="F79" s="57" t="s">
        <v>20</v>
      </c>
      <c r="G79" s="11" t="s">
        <v>17</v>
      </c>
      <c r="H79" s="11" t="s">
        <v>0</v>
      </c>
      <c r="I79" s="15">
        <v>200000000</v>
      </c>
      <c r="J79" s="15">
        <v>0</v>
      </c>
      <c r="K79" s="15">
        <v>0</v>
      </c>
      <c r="L79" s="14">
        <f t="shared" si="2"/>
        <v>200000000</v>
      </c>
      <c r="M79" s="29"/>
    </row>
    <row r="80" spans="1:13" ht="18" customHeight="1">
      <c r="A80" s="11">
        <v>74</v>
      </c>
      <c r="B80" s="11" t="s">
        <v>889</v>
      </c>
      <c r="C80" s="11" t="s">
        <v>170</v>
      </c>
      <c r="D80" s="11">
        <v>1</v>
      </c>
      <c r="E80" s="20" t="s">
        <v>1075</v>
      </c>
      <c r="F80" s="57" t="s">
        <v>20</v>
      </c>
      <c r="G80" s="11" t="s">
        <v>17</v>
      </c>
      <c r="H80" s="11" t="s">
        <v>31</v>
      </c>
      <c r="I80" s="15">
        <v>1400000000</v>
      </c>
      <c r="J80" s="15">
        <v>4710000000</v>
      </c>
      <c r="K80" s="15">
        <v>60000000</v>
      </c>
      <c r="L80" s="14">
        <f t="shared" si="2"/>
        <v>6170000000</v>
      </c>
      <c r="M80" s="11" t="s">
        <v>1076</v>
      </c>
    </row>
    <row r="81" spans="1:13" ht="18" customHeight="1">
      <c r="A81" s="11">
        <v>75</v>
      </c>
      <c r="B81" s="11" t="s">
        <v>889</v>
      </c>
      <c r="C81" s="11" t="s">
        <v>170</v>
      </c>
      <c r="D81" s="11">
        <v>1</v>
      </c>
      <c r="E81" s="20" t="s">
        <v>998</v>
      </c>
      <c r="F81" s="57" t="s">
        <v>20</v>
      </c>
      <c r="G81" s="11" t="s">
        <v>17</v>
      </c>
      <c r="H81" s="11" t="s">
        <v>26</v>
      </c>
      <c r="I81" s="15">
        <v>60000000</v>
      </c>
      <c r="J81" s="15">
        <v>346000000</v>
      </c>
      <c r="K81" s="15">
        <v>10000000</v>
      </c>
      <c r="L81" s="14">
        <f t="shared" si="2"/>
        <v>416000000</v>
      </c>
      <c r="M81" s="29"/>
    </row>
    <row r="82" spans="1:13" ht="18" customHeight="1">
      <c r="A82" s="11">
        <v>76</v>
      </c>
      <c r="B82" s="11" t="s">
        <v>889</v>
      </c>
      <c r="C82" s="12" t="s">
        <v>950</v>
      </c>
      <c r="D82" s="12">
        <v>1</v>
      </c>
      <c r="E82" s="13" t="s">
        <v>1011</v>
      </c>
      <c r="F82" s="12" t="s">
        <v>116</v>
      </c>
      <c r="G82" s="12" t="s">
        <v>17</v>
      </c>
      <c r="H82" s="12" t="s">
        <v>0</v>
      </c>
      <c r="I82" s="14">
        <v>364054280</v>
      </c>
      <c r="J82" s="14">
        <v>212178137</v>
      </c>
      <c r="K82" s="14">
        <v>6170770</v>
      </c>
      <c r="L82" s="14">
        <f t="shared" si="2"/>
        <v>582403187</v>
      </c>
      <c r="M82" s="12"/>
    </row>
    <row r="83" spans="1:13" ht="18" customHeight="1">
      <c r="A83" s="11">
        <v>77</v>
      </c>
      <c r="B83" s="11" t="s">
        <v>889</v>
      </c>
      <c r="C83" s="12" t="s">
        <v>950</v>
      </c>
      <c r="D83" s="11">
        <v>1</v>
      </c>
      <c r="E83" s="20" t="s">
        <v>989</v>
      </c>
      <c r="F83" s="12" t="s">
        <v>116</v>
      </c>
      <c r="G83" s="11" t="s">
        <v>17</v>
      </c>
      <c r="H83" s="11" t="s">
        <v>0</v>
      </c>
      <c r="I83" s="15">
        <v>200000000</v>
      </c>
      <c r="J83" s="15">
        <v>100000000</v>
      </c>
      <c r="K83" s="15"/>
      <c r="L83" s="14">
        <f t="shared" si="2"/>
        <v>300000000</v>
      </c>
      <c r="M83" s="11"/>
    </row>
    <row r="84" spans="1:13" ht="18" customHeight="1">
      <c r="A84" s="11">
        <v>78</v>
      </c>
      <c r="B84" s="11" t="s">
        <v>889</v>
      </c>
      <c r="C84" s="12" t="s">
        <v>950</v>
      </c>
      <c r="D84" s="12">
        <v>1</v>
      </c>
      <c r="E84" s="13" t="s">
        <v>995</v>
      </c>
      <c r="F84" s="12" t="s">
        <v>116</v>
      </c>
      <c r="G84" s="12" t="s">
        <v>17</v>
      </c>
      <c r="H84" s="12" t="s">
        <v>18</v>
      </c>
      <c r="I84" s="14">
        <v>282000000</v>
      </c>
      <c r="J84" s="14">
        <v>112000000</v>
      </c>
      <c r="K84" s="14"/>
      <c r="L84" s="14">
        <f t="shared" si="2"/>
        <v>394000000</v>
      </c>
      <c r="M84" s="69"/>
    </row>
    <row r="85" spans="1:13" ht="18" customHeight="1">
      <c r="A85" s="11">
        <v>79</v>
      </c>
      <c r="B85" s="11" t="s">
        <v>889</v>
      </c>
      <c r="C85" s="12" t="s">
        <v>193</v>
      </c>
      <c r="D85" s="12">
        <v>1</v>
      </c>
      <c r="E85" s="80" t="s">
        <v>1002</v>
      </c>
      <c r="F85" s="12" t="s">
        <v>116</v>
      </c>
      <c r="G85" s="12" t="s">
        <v>17</v>
      </c>
      <c r="H85" s="12" t="s">
        <v>26</v>
      </c>
      <c r="I85" s="14">
        <v>284009348</v>
      </c>
      <c r="J85" s="14">
        <v>0</v>
      </c>
      <c r="K85" s="14">
        <v>153285999</v>
      </c>
      <c r="L85" s="14">
        <f t="shared" si="2"/>
        <v>437295347</v>
      </c>
      <c r="M85" s="12"/>
    </row>
    <row r="86" spans="1:13" ht="18" customHeight="1">
      <c r="A86" s="11">
        <v>80</v>
      </c>
      <c r="B86" s="11" t="s">
        <v>889</v>
      </c>
      <c r="C86" s="12" t="s">
        <v>193</v>
      </c>
      <c r="D86" s="12">
        <v>1</v>
      </c>
      <c r="E86" s="80" t="s">
        <v>1003</v>
      </c>
      <c r="F86" s="12" t="s">
        <v>116</v>
      </c>
      <c r="G86" s="12" t="s">
        <v>17</v>
      </c>
      <c r="H86" s="12" t="s">
        <v>26</v>
      </c>
      <c r="I86" s="14">
        <v>287809595</v>
      </c>
      <c r="J86" s="14">
        <v>0</v>
      </c>
      <c r="K86" s="14">
        <v>152049773</v>
      </c>
      <c r="L86" s="14">
        <f t="shared" si="2"/>
        <v>439859368</v>
      </c>
      <c r="M86" s="69"/>
    </row>
    <row r="87" spans="1:13" ht="18" customHeight="1">
      <c r="A87" s="11">
        <v>81</v>
      </c>
      <c r="B87" s="11" t="s">
        <v>889</v>
      </c>
      <c r="C87" s="12" t="s">
        <v>193</v>
      </c>
      <c r="D87" s="12">
        <v>1</v>
      </c>
      <c r="E87" s="80" t="s">
        <v>1008</v>
      </c>
      <c r="F87" s="12" t="s">
        <v>116</v>
      </c>
      <c r="G87" s="12" t="s">
        <v>17</v>
      </c>
      <c r="H87" s="12" t="s">
        <v>26</v>
      </c>
      <c r="I87" s="14">
        <v>344916120</v>
      </c>
      <c r="J87" s="14"/>
      <c r="K87" s="14">
        <v>165473762</v>
      </c>
      <c r="L87" s="14">
        <f t="shared" si="2"/>
        <v>510389882</v>
      </c>
      <c r="M87" s="12"/>
    </row>
    <row r="88" spans="1:13" ht="18" customHeight="1">
      <c r="A88" s="11">
        <v>82</v>
      </c>
      <c r="B88" s="11" t="s">
        <v>889</v>
      </c>
      <c r="C88" s="12" t="s">
        <v>193</v>
      </c>
      <c r="D88" s="11">
        <v>1</v>
      </c>
      <c r="E88" s="20" t="s">
        <v>994</v>
      </c>
      <c r="F88" s="11" t="s">
        <v>116</v>
      </c>
      <c r="G88" s="12" t="s">
        <v>17</v>
      </c>
      <c r="H88" s="11" t="s">
        <v>18</v>
      </c>
      <c r="I88" s="15">
        <v>260000000</v>
      </c>
      <c r="J88" s="15">
        <v>130000000</v>
      </c>
      <c r="K88" s="15"/>
      <c r="L88" s="14">
        <f t="shared" si="2"/>
        <v>390000000</v>
      </c>
      <c r="M88" s="11"/>
    </row>
    <row r="89" spans="1:13" ht="18" customHeight="1">
      <c r="A89" s="11">
        <v>83</v>
      </c>
      <c r="B89" s="11" t="s">
        <v>889</v>
      </c>
      <c r="C89" s="12" t="s">
        <v>193</v>
      </c>
      <c r="D89" s="11">
        <v>1</v>
      </c>
      <c r="E89" s="20" t="s">
        <v>1001</v>
      </c>
      <c r="F89" s="11" t="s">
        <v>116</v>
      </c>
      <c r="G89" s="12" t="s">
        <v>17</v>
      </c>
      <c r="H89" s="11" t="s">
        <v>26</v>
      </c>
      <c r="I89" s="15">
        <v>280000000</v>
      </c>
      <c r="J89" s="15">
        <v>150000000</v>
      </c>
      <c r="K89" s="15"/>
      <c r="L89" s="14">
        <f t="shared" si="2"/>
        <v>430000000</v>
      </c>
      <c r="M89" s="11"/>
    </row>
    <row r="90" spans="1:13" ht="18" customHeight="1">
      <c r="A90" s="11">
        <v>84</v>
      </c>
      <c r="B90" s="11" t="s">
        <v>889</v>
      </c>
      <c r="C90" s="11" t="s">
        <v>376</v>
      </c>
      <c r="D90" s="11">
        <v>1</v>
      </c>
      <c r="E90" s="20" t="s">
        <v>929</v>
      </c>
      <c r="F90" s="11" t="s">
        <v>62</v>
      </c>
      <c r="G90" s="11" t="s">
        <v>17</v>
      </c>
      <c r="H90" s="11" t="s">
        <v>1</v>
      </c>
      <c r="I90" s="15">
        <v>80000000</v>
      </c>
      <c r="J90" s="15"/>
      <c r="K90" s="15"/>
      <c r="L90" s="14">
        <f t="shared" si="2"/>
        <v>80000000</v>
      </c>
      <c r="M90" s="11"/>
    </row>
    <row r="91" spans="1:13" ht="18" customHeight="1">
      <c r="A91" s="11">
        <v>85</v>
      </c>
      <c r="B91" s="11" t="s">
        <v>889</v>
      </c>
      <c r="C91" s="12" t="s">
        <v>171</v>
      </c>
      <c r="D91" s="12">
        <v>1</v>
      </c>
      <c r="E91" s="13" t="s">
        <v>906</v>
      </c>
      <c r="F91" s="12" t="s">
        <v>160</v>
      </c>
      <c r="G91" s="12" t="s">
        <v>17</v>
      </c>
      <c r="H91" s="12" t="s">
        <v>1</v>
      </c>
      <c r="I91" s="14">
        <v>34170000</v>
      </c>
      <c r="J91" s="14">
        <v>0</v>
      </c>
      <c r="K91" s="14">
        <v>0</v>
      </c>
      <c r="L91" s="14">
        <f t="shared" si="2"/>
        <v>34170000</v>
      </c>
      <c r="M91" s="12"/>
    </row>
    <row r="92" spans="1:13" ht="18" customHeight="1">
      <c r="A92" s="11">
        <v>86</v>
      </c>
      <c r="B92" s="11" t="s">
        <v>889</v>
      </c>
      <c r="C92" s="12" t="s">
        <v>171</v>
      </c>
      <c r="D92" s="12">
        <v>1</v>
      </c>
      <c r="E92" s="13" t="s">
        <v>940</v>
      </c>
      <c r="F92" s="12" t="s">
        <v>73</v>
      </c>
      <c r="G92" s="12" t="s">
        <v>17</v>
      </c>
      <c r="H92" s="12" t="s">
        <v>18</v>
      </c>
      <c r="I92" s="14">
        <v>100000000</v>
      </c>
      <c r="J92" s="14"/>
      <c r="K92" s="14"/>
      <c r="L92" s="14">
        <f t="shared" si="2"/>
        <v>100000000</v>
      </c>
      <c r="M92" s="12"/>
    </row>
    <row r="93" spans="1:13" ht="18" customHeight="1">
      <c r="A93" s="11">
        <v>87</v>
      </c>
      <c r="B93" s="11" t="s">
        <v>889</v>
      </c>
      <c r="C93" s="12" t="s">
        <v>171</v>
      </c>
      <c r="D93" s="12">
        <v>1</v>
      </c>
      <c r="E93" s="13" t="s">
        <v>939</v>
      </c>
      <c r="F93" s="12" t="s">
        <v>73</v>
      </c>
      <c r="G93" s="12" t="s">
        <v>17</v>
      </c>
      <c r="H93" s="12" t="s">
        <v>18</v>
      </c>
      <c r="I93" s="14">
        <v>100000000</v>
      </c>
      <c r="J93" s="14"/>
      <c r="K93" s="14"/>
      <c r="L93" s="14">
        <f t="shared" si="2"/>
        <v>100000000</v>
      </c>
      <c r="M93" s="69"/>
    </row>
    <row r="94" spans="1:13" ht="18" customHeight="1">
      <c r="A94" s="11">
        <v>88</v>
      </c>
      <c r="B94" s="11" t="s">
        <v>889</v>
      </c>
      <c r="C94" s="12" t="s">
        <v>171</v>
      </c>
      <c r="D94" s="12">
        <v>1</v>
      </c>
      <c r="E94" s="13" t="s">
        <v>955</v>
      </c>
      <c r="F94" s="12" t="s">
        <v>72</v>
      </c>
      <c r="G94" s="12" t="s">
        <v>17</v>
      </c>
      <c r="H94" s="12" t="s">
        <v>18</v>
      </c>
      <c r="I94" s="14">
        <v>100000000</v>
      </c>
      <c r="J94" s="14">
        <v>50000000</v>
      </c>
      <c r="K94" s="14"/>
      <c r="L94" s="14">
        <f t="shared" si="2"/>
        <v>150000000</v>
      </c>
      <c r="M94" s="12"/>
    </row>
    <row r="95" spans="1:13" ht="18" customHeight="1">
      <c r="A95" s="11">
        <v>89</v>
      </c>
      <c r="B95" s="11" t="s">
        <v>889</v>
      </c>
      <c r="C95" s="12" t="s">
        <v>46</v>
      </c>
      <c r="D95" s="12">
        <v>1</v>
      </c>
      <c r="E95" s="13" t="s">
        <v>988</v>
      </c>
      <c r="F95" s="12" t="s">
        <v>116</v>
      </c>
      <c r="G95" s="12" t="s">
        <v>37</v>
      </c>
      <c r="H95" s="12" t="s">
        <v>26</v>
      </c>
      <c r="I95" s="14">
        <v>292288000</v>
      </c>
      <c r="J95" s="14">
        <v>0</v>
      </c>
      <c r="K95" s="14">
        <v>0</v>
      </c>
      <c r="L95" s="14">
        <f t="shared" si="2"/>
        <v>292288000</v>
      </c>
      <c r="M95" s="12"/>
    </row>
    <row r="96" spans="1:13" ht="18" customHeight="1">
      <c r="A96" s="11">
        <v>90</v>
      </c>
      <c r="B96" s="11" t="s">
        <v>889</v>
      </c>
      <c r="C96" s="12" t="s">
        <v>46</v>
      </c>
      <c r="D96" s="12">
        <v>1</v>
      </c>
      <c r="E96" s="13" t="s">
        <v>965</v>
      </c>
      <c r="F96" s="12" t="s">
        <v>116</v>
      </c>
      <c r="G96" s="12" t="s">
        <v>37</v>
      </c>
      <c r="H96" s="12" t="s">
        <v>18</v>
      </c>
      <c r="I96" s="14">
        <v>117646000</v>
      </c>
      <c r="J96" s="14">
        <v>57048000</v>
      </c>
      <c r="K96" s="14"/>
      <c r="L96" s="14">
        <f t="shared" si="2"/>
        <v>174694000</v>
      </c>
      <c r="M96" s="12"/>
    </row>
    <row r="97" spans="1:13" ht="18" customHeight="1">
      <c r="A97" s="11">
        <v>91</v>
      </c>
      <c r="B97" s="11" t="s">
        <v>889</v>
      </c>
      <c r="C97" s="12" t="s">
        <v>46</v>
      </c>
      <c r="D97" s="12">
        <v>1</v>
      </c>
      <c r="E97" s="13" t="s">
        <v>954</v>
      </c>
      <c r="F97" s="12" t="s">
        <v>116</v>
      </c>
      <c r="G97" s="12" t="s">
        <v>37</v>
      </c>
      <c r="H97" s="12" t="s">
        <v>18</v>
      </c>
      <c r="I97" s="14">
        <v>105597069</v>
      </c>
      <c r="J97" s="14">
        <v>37412921</v>
      </c>
      <c r="K97" s="14">
        <v>5003559</v>
      </c>
      <c r="L97" s="14">
        <f t="shared" si="2"/>
        <v>148013549</v>
      </c>
      <c r="M97" s="12"/>
    </row>
    <row r="98" spans="1:13" ht="18" customHeight="1">
      <c r="A98" s="11">
        <v>92</v>
      </c>
      <c r="B98" s="11" t="s">
        <v>889</v>
      </c>
      <c r="C98" s="12" t="s">
        <v>46</v>
      </c>
      <c r="D98" s="12">
        <v>1</v>
      </c>
      <c r="E98" s="13" t="s">
        <v>964</v>
      </c>
      <c r="F98" s="12" t="s">
        <v>116</v>
      </c>
      <c r="G98" s="12" t="s">
        <v>37</v>
      </c>
      <c r="H98" s="12" t="s">
        <v>18</v>
      </c>
      <c r="I98" s="14">
        <v>139368850</v>
      </c>
      <c r="J98" s="14">
        <v>34086380</v>
      </c>
      <c r="K98" s="14"/>
      <c r="L98" s="14">
        <f t="shared" si="2"/>
        <v>173455230</v>
      </c>
      <c r="M98" s="12"/>
    </row>
    <row r="99" spans="1:13" ht="18" customHeight="1">
      <c r="A99" s="11">
        <v>93</v>
      </c>
      <c r="B99" s="12" t="s">
        <v>889</v>
      </c>
      <c r="C99" s="12" t="s">
        <v>971</v>
      </c>
      <c r="D99" s="12">
        <v>1</v>
      </c>
      <c r="E99" s="13" t="s">
        <v>1043</v>
      </c>
      <c r="F99" s="12" t="s">
        <v>116</v>
      </c>
      <c r="G99" s="11" t="s">
        <v>17</v>
      </c>
      <c r="H99" s="12" t="s">
        <v>1</v>
      </c>
      <c r="I99" s="14">
        <v>576687713</v>
      </c>
      <c r="J99" s="14">
        <v>761824065</v>
      </c>
      <c r="K99" s="14"/>
      <c r="L99" s="14">
        <f t="shared" si="2"/>
        <v>1338511778</v>
      </c>
      <c r="M99" s="12"/>
    </row>
    <row r="100" spans="1:13" ht="18" customHeight="1">
      <c r="A100" s="11">
        <v>94</v>
      </c>
      <c r="B100" s="11" t="s">
        <v>1248</v>
      </c>
      <c r="C100" s="11" t="s">
        <v>292</v>
      </c>
      <c r="D100" s="11">
        <v>1</v>
      </c>
      <c r="E100" s="20" t="s">
        <v>1250</v>
      </c>
      <c r="F100" s="11" t="s">
        <v>62</v>
      </c>
      <c r="G100" s="11" t="s">
        <v>202</v>
      </c>
      <c r="H100" s="11" t="s">
        <v>0</v>
      </c>
      <c r="I100" s="28">
        <v>50000000</v>
      </c>
      <c r="J100" s="28">
        <v>35000000</v>
      </c>
      <c r="K100" s="28">
        <v>15000000</v>
      </c>
      <c r="L100" s="28">
        <f t="shared" si="2"/>
        <v>100000000</v>
      </c>
      <c r="M100" s="11"/>
    </row>
    <row r="101" spans="1:13" ht="18" customHeight="1">
      <c r="A101" s="11">
        <v>95</v>
      </c>
      <c r="B101" s="11" t="s">
        <v>1248</v>
      </c>
      <c r="C101" s="11" t="s">
        <v>292</v>
      </c>
      <c r="D101" s="11">
        <v>1</v>
      </c>
      <c r="E101" s="20" t="s">
        <v>1249</v>
      </c>
      <c r="F101" s="11" t="s">
        <v>62</v>
      </c>
      <c r="G101" s="11" t="s">
        <v>202</v>
      </c>
      <c r="H101" s="11" t="s">
        <v>0</v>
      </c>
      <c r="I101" s="28">
        <v>50000000</v>
      </c>
      <c r="J101" s="28">
        <v>70000000</v>
      </c>
      <c r="K101" s="28">
        <v>0</v>
      </c>
      <c r="L101" s="28">
        <f t="shared" si="2"/>
        <v>120000000</v>
      </c>
      <c r="M101" s="11"/>
    </row>
    <row r="102" spans="1:13" ht="18" customHeight="1">
      <c r="A102" s="11">
        <v>96</v>
      </c>
      <c r="B102" s="11" t="s">
        <v>1248</v>
      </c>
      <c r="C102" s="11" t="s">
        <v>1251</v>
      </c>
      <c r="D102" s="11">
        <v>1</v>
      </c>
      <c r="E102" s="20" t="s">
        <v>1253</v>
      </c>
      <c r="F102" s="11" t="s">
        <v>28</v>
      </c>
      <c r="G102" s="11" t="s">
        <v>202</v>
      </c>
      <c r="H102" s="11" t="s">
        <v>26</v>
      </c>
      <c r="I102" s="31">
        <v>146902510</v>
      </c>
      <c r="J102" s="31"/>
      <c r="K102" s="31"/>
      <c r="L102" s="28">
        <f t="shared" si="2"/>
        <v>146902510</v>
      </c>
      <c r="M102" s="29"/>
    </row>
    <row r="103" spans="1:13" ht="18" customHeight="1">
      <c r="A103" s="11">
        <v>97</v>
      </c>
      <c r="B103" s="11" t="s">
        <v>1248</v>
      </c>
      <c r="C103" s="11" t="s">
        <v>1251</v>
      </c>
      <c r="D103" s="11">
        <v>1</v>
      </c>
      <c r="E103" s="20" t="s">
        <v>1252</v>
      </c>
      <c r="F103" s="11" t="s">
        <v>28</v>
      </c>
      <c r="G103" s="11" t="s">
        <v>202</v>
      </c>
      <c r="H103" s="11" t="s">
        <v>26</v>
      </c>
      <c r="I103" s="31">
        <v>145809280</v>
      </c>
      <c r="J103" s="31"/>
      <c r="K103" s="31"/>
      <c r="L103" s="28">
        <f t="shared" ref="L103:L134" si="3">I103+J103+K103</f>
        <v>145809280</v>
      </c>
      <c r="M103" s="11"/>
    </row>
    <row r="104" spans="1:13" ht="18" customHeight="1">
      <c r="A104" s="11">
        <v>98</v>
      </c>
      <c r="B104" s="11" t="s">
        <v>1248</v>
      </c>
      <c r="C104" s="11" t="s">
        <v>540</v>
      </c>
      <c r="D104" s="11">
        <v>1</v>
      </c>
      <c r="E104" s="20" t="s">
        <v>1254</v>
      </c>
      <c r="F104" s="11" t="s">
        <v>28</v>
      </c>
      <c r="G104" s="11" t="s">
        <v>202</v>
      </c>
      <c r="H104" s="11" t="s">
        <v>26</v>
      </c>
      <c r="I104" s="31">
        <v>223000000</v>
      </c>
      <c r="J104" s="31"/>
      <c r="K104" s="31"/>
      <c r="L104" s="28">
        <f t="shared" si="3"/>
        <v>223000000</v>
      </c>
      <c r="M104" s="11"/>
    </row>
    <row r="105" spans="1:13" ht="18" customHeight="1">
      <c r="A105" s="11">
        <v>99</v>
      </c>
      <c r="B105" s="11" t="s">
        <v>1248</v>
      </c>
      <c r="C105" s="11" t="s">
        <v>540</v>
      </c>
      <c r="D105" s="11">
        <v>1</v>
      </c>
      <c r="E105" s="20" t="s">
        <v>1256</v>
      </c>
      <c r="F105" s="11" t="s">
        <v>28</v>
      </c>
      <c r="G105" s="11" t="s">
        <v>202</v>
      </c>
      <c r="H105" s="11" t="s">
        <v>26</v>
      </c>
      <c r="I105" s="31">
        <v>256601000</v>
      </c>
      <c r="J105" s="31"/>
      <c r="K105" s="31"/>
      <c r="L105" s="28">
        <f t="shared" si="3"/>
        <v>256601000</v>
      </c>
      <c r="M105" s="11"/>
    </row>
    <row r="106" spans="1:13" ht="18" customHeight="1">
      <c r="A106" s="11">
        <v>100</v>
      </c>
      <c r="B106" s="11" t="s">
        <v>1248</v>
      </c>
      <c r="C106" s="11" t="s">
        <v>540</v>
      </c>
      <c r="D106" s="11">
        <v>1</v>
      </c>
      <c r="E106" s="20" t="s">
        <v>1255</v>
      </c>
      <c r="F106" s="11" t="s">
        <v>28</v>
      </c>
      <c r="G106" s="11" t="s">
        <v>202</v>
      </c>
      <c r="H106" s="11" t="s">
        <v>26</v>
      </c>
      <c r="I106" s="31">
        <v>310252000</v>
      </c>
      <c r="J106" s="31"/>
      <c r="K106" s="31"/>
      <c r="L106" s="28">
        <f t="shared" si="3"/>
        <v>310252000</v>
      </c>
      <c r="M106" s="29"/>
    </row>
    <row r="107" spans="1:13" ht="18" customHeight="1">
      <c r="A107" s="11">
        <v>101</v>
      </c>
      <c r="B107" s="11" t="s">
        <v>1248</v>
      </c>
      <c r="C107" s="11" t="s">
        <v>170</v>
      </c>
      <c r="D107" s="11">
        <v>1</v>
      </c>
      <c r="E107" s="20" t="s">
        <v>1258</v>
      </c>
      <c r="F107" s="57" t="s">
        <v>20</v>
      </c>
      <c r="G107" s="11" t="s">
        <v>202</v>
      </c>
      <c r="H107" s="11" t="s">
        <v>0</v>
      </c>
      <c r="I107" s="31">
        <f>246890000+111198000</f>
        <v>358088000</v>
      </c>
      <c r="J107" s="31">
        <f>346185000+828648000+326512000+189200000+307224000+48188152+19525457</f>
        <v>2065482609</v>
      </c>
      <c r="K107" s="31"/>
      <c r="L107" s="28">
        <f t="shared" si="3"/>
        <v>2423570609</v>
      </c>
      <c r="M107" s="29"/>
    </row>
    <row r="108" spans="1:13" ht="18" customHeight="1">
      <c r="A108" s="11">
        <v>102</v>
      </c>
      <c r="B108" s="11" t="s">
        <v>1248</v>
      </c>
      <c r="C108" s="11" t="s">
        <v>170</v>
      </c>
      <c r="D108" s="11">
        <v>1</v>
      </c>
      <c r="E108" s="20" t="s">
        <v>1257</v>
      </c>
      <c r="F108" s="57" t="s">
        <v>20</v>
      </c>
      <c r="G108" s="11" t="s">
        <v>202</v>
      </c>
      <c r="H108" s="11" t="s">
        <v>0</v>
      </c>
      <c r="I108" s="31">
        <v>109294000</v>
      </c>
      <c r="J108" s="31">
        <f>1220000000+28000000</f>
        <v>1248000000</v>
      </c>
      <c r="K108" s="31"/>
      <c r="L108" s="28">
        <f t="shared" si="3"/>
        <v>1357294000</v>
      </c>
      <c r="M108" s="11"/>
    </row>
    <row r="109" spans="1:13" ht="18" customHeight="1">
      <c r="A109" s="11">
        <v>103</v>
      </c>
      <c r="B109" s="11" t="s">
        <v>1248</v>
      </c>
      <c r="C109" s="11" t="s">
        <v>170</v>
      </c>
      <c r="D109" s="11">
        <v>1</v>
      </c>
      <c r="E109" s="20" t="s">
        <v>1260</v>
      </c>
      <c r="F109" s="57" t="s">
        <v>20</v>
      </c>
      <c r="G109" s="11" t="s">
        <v>202</v>
      </c>
      <c r="H109" s="11" t="s">
        <v>0</v>
      </c>
      <c r="I109" s="31">
        <v>57500000</v>
      </c>
      <c r="J109" s="31">
        <f>10000000+10000000+15000000+50134000</f>
        <v>85134000</v>
      </c>
      <c r="K109" s="31"/>
      <c r="L109" s="28">
        <f t="shared" si="3"/>
        <v>142634000</v>
      </c>
      <c r="M109" s="11"/>
    </row>
    <row r="110" spans="1:13" ht="18" customHeight="1">
      <c r="A110" s="11">
        <v>104</v>
      </c>
      <c r="B110" s="11" t="s">
        <v>1248</v>
      </c>
      <c r="C110" s="11" t="s">
        <v>170</v>
      </c>
      <c r="D110" s="11">
        <v>1</v>
      </c>
      <c r="E110" s="20" t="s">
        <v>1259</v>
      </c>
      <c r="F110" s="57" t="s">
        <v>20</v>
      </c>
      <c r="G110" s="11" t="s">
        <v>202</v>
      </c>
      <c r="H110" s="11" t="s">
        <v>0</v>
      </c>
      <c r="I110" s="31">
        <v>11000000</v>
      </c>
      <c r="J110" s="31">
        <f>17753550</f>
        <v>17753550</v>
      </c>
      <c r="K110" s="31"/>
      <c r="L110" s="28">
        <f t="shared" si="3"/>
        <v>28753550</v>
      </c>
      <c r="M110" s="11"/>
    </row>
    <row r="111" spans="1:13" ht="18" customHeight="1">
      <c r="A111" s="11">
        <v>105</v>
      </c>
      <c r="B111" s="11" t="s">
        <v>1248</v>
      </c>
      <c r="C111" s="11" t="s">
        <v>1264</v>
      </c>
      <c r="D111" s="11">
        <v>1</v>
      </c>
      <c r="E111" s="20" t="s">
        <v>1265</v>
      </c>
      <c r="F111" s="11" t="s">
        <v>28</v>
      </c>
      <c r="G111" s="11" t="s">
        <v>202</v>
      </c>
      <c r="H111" s="11" t="s">
        <v>26</v>
      </c>
      <c r="I111" s="31">
        <v>105048737</v>
      </c>
      <c r="J111" s="31">
        <v>49451995</v>
      </c>
      <c r="K111" s="31">
        <v>42994</v>
      </c>
      <c r="L111" s="28">
        <f t="shared" si="3"/>
        <v>154543726</v>
      </c>
      <c r="M111" s="11"/>
    </row>
    <row r="112" spans="1:13" ht="18" customHeight="1">
      <c r="A112" s="11">
        <v>106</v>
      </c>
      <c r="B112" s="11" t="s">
        <v>1248</v>
      </c>
      <c r="C112" s="11" t="s">
        <v>1266</v>
      </c>
      <c r="D112" s="11">
        <v>1</v>
      </c>
      <c r="E112" s="20" t="s">
        <v>1268</v>
      </c>
      <c r="F112" s="57" t="s">
        <v>20</v>
      </c>
      <c r="G112" s="11" t="s">
        <v>202</v>
      </c>
      <c r="H112" s="11" t="s">
        <v>18</v>
      </c>
      <c r="I112" s="28">
        <v>2622457548</v>
      </c>
      <c r="J112" s="28">
        <v>1895494619</v>
      </c>
      <c r="K112" s="28">
        <v>0</v>
      </c>
      <c r="L112" s="28">
        <f t="shared" si="3"/>
        <v>4517952167</v>
      </c>
      <c r="M112" s="11"/>
    </row>
    <row r="113" spans="1:13" ht="18" customHeight="1">
      <c r="A113" s="11">
        <v>107</v>
      </c>
      <c r="B113" s="11" t="s">
        <v>1248</v>
      </c>
      <c r="C113" s="11" t="s">
        <v>1266</v>
      </c>
      <c r="D113" s="11">
        <v>1</v>
      </c>
      <c r="E113" s="20" t="s">
        <v>1267</v>
      </c>
      <c r="F113" s="57" t="s">
        <v>20</v>
      </c>
      <c r="G113" s="11" t="s">
        <v>202</v>
      </c>
      <c r="H113" s="11" t="s">
        <v>0</v>
      </c>
      <c r="I113" s="28">
        <v>290000000</v>
      </c>
      <c r="J113" s="28">
        <v>65000000</v>
      </c>
      <c r="K113" s="28">
        <v>2000000</v>
      </c>
      <c r="L113" s="28">
        <f t="shared" si="3"/>
        <v>357000000</v>
      </c>
      <c r="M113" s="11"/>
    </row>
    <row r="114" spans="1:13" ht="18" customHeight="1">
      <c r="A114" s="11">
        <v>108</v>
      </c>
      <c r="B114" s="11" t="s">
        <v>1248</v>
      </c>
      <c r="C114" s="11" t="s">
        <v>1269</v>
      </c>
      <c r="D114" s="11">
        <v>1</v>
      </c>
      <c r="E114" s="20" t="s">
        <v>1270</v>
      </c>
      <c r="F114" s="11" t="s">
        <v>28</v>
      </c>
      <c r="G114" s="11" t="s">
        <v>202</v>
      </c>
      <c r="H114" s="11" t="s">
        <v>1</v>
      </c>
      <c r="I114" s="31">
        <v>200000000</v>
      </c>
      <c r="J114" s="31"/>
      <c r="K114" s="31"/>
      <c r="L114" s="28">
        <f t="shared" si="3"/>
        <v>200000000</v>
      </c>
      <c r="M114" s="29"/>
    </row>
    <row r="115" spans="1:13" ht="18" customHeight="1">
      <c r="A115" s="11">
        <v>109</v>
      </c>
      <c r="B115" s="11" t="s">
        <v>1261</v>
      </c>
      <c r="C115" s="11" t="s">
        <v>1262</v>
      </c>
      <c r="D115" s="11">
        <v>1</v>
      </c>
      <c r="E115" s="20" t="s">
        <v>1263</v>
      </c>
      <c r="F115" s="11" t="s">
        <v>116</v>
      </c>
      <c r="G115" s="11" t="s">
        <v>202</v>
      </c>
      <c r="H115" s="11" t="s">
        <v>18</v>
      </c>
      <c r="I115" s="28">
        <v>210000000</v>
      </c>
      <c r="J115" s="28">
        <v>67000000</v>
      </c>
      <c r="K115" s="28"/>
      <c r="L115" s="28">
        <f t="shared" si="3"/>
        <v>277000000</v>
      </c>
      <c r="M115" s="90"/>
    </row>
    <row r="116" spans="1:13" ht="18" customHeight="1">
      <c r="A116" s="11">
        <v>110</v>
      </c>
      <c r="B116" s="11" t="s">
        <v>1261</v>
      </c>
      <c r="C116" s="11" t="s">
        <v>1262</v>
      </c>
      <c r="D116" s="11">
        <v>1</v>
      </c>
      <c r="E116" s="20" t="s">
        <v>52</v>
      </c>
      <c r="F116" s="11" t="s">
        <v>116</v>
      </c>
      <c r="G116" s="11" t="s">
        <v>202</v>
      </c>
      <c r="H116" s="11" t="s">
        <v>18</v>
      </c>
      <c r="I116" s="28">
        <v>300000000</v>
      </c>
      <c r="J116" s="28">
        <v>100000000</v>
      </c>
      <c r="K116" s="28"/>
      <c r="L116" s="28">
        <f t="shared" si="3"/>
        <v>400000000</v>
      </c>
      <c r="M116" s="66"/>
    </row>
    <row r="117" spans="1:13" ht="18" customHeight="1">
      <c r="A117" s="11">
        <v>111</v>
      </c>
      <c r="B117" s="57" t="s">
        <v>1418</v>
      </c>
      <c r="C117" s="57" t="s">
        <v>1424</v>
      </c>
      <c r="D117" s="12">
        <v>1</v>
      </c>
      <c r="E117" s="13" t="s">
        <v>1428</v>
      </c>
      <c r="F117" s="12" t="s">
        <v>116</v>
      </c>
      <c r="G117" s="12" t="s">
        <v>229</v>
      </c>
      <c r="H117" s="12" t="s">
        <v>26</v>
      </c>
      <c r="I117" s="44">
        <v>380000000</v>
      </c>
      <c r="J117" s="44">
        <v>0</v>
      </c>
      <c r="K117" s="44">
        <v>0</v>
      </c>
      <c r="L117" s="44">
        <f t="shared" si="3"/>
        <v>380000000</v>
      </c>
      <c r="M117" s="12"/>
    </row>
    <row r="118" spans="1:13" ht="18" customHeight="1">
      <c r="A118" s="11">
        <v>112</v>
      </c>
      <c r="B118" s="57" t="s">
        <v>1418</v>
      </c>
      <c r="C118" s="57" t="s">
        <v>1424</v>
      </c>
      <c r="D118" s="12">
        <v>1</v>
      </c>
      <c r="E118" s="13" t="s">
        <v>1429</v>
      </c>
      <c r="F118" s="12" t="s">
        <v>116</v>
      </c>
      <c r="G118" s="12" t="s">
        <v>229</v>
      </c>
      <c r="H118" s="12" t="s">
        <v>1</v>
      </c>
      <c r="I118" s="44">
        <v>305794333</v>
      </c>
      <c r="J118" s="44">
        <v>0</v>
      </c>
      <c r="K118" s="44">
        <v>0</v>
      </c>
      <c r="L118" s="44">
        <f t="shared" si="3"/>
        <v>305794333</v>
      </c>
      <c r="M118" s="12"/>
    </row>
    <row r="119" spans="1:13" ht="18" customHeight="1">
      <c r="A119" s="11">
        <v>113</v>
      </c>
      <c r="B119" s="12" t="s">
        <v>1418</v>
      </c>
      <c r="C119" s="12" t="s">
        <v>1424</v>
      </c>
      <c r="D119" s="12">
        <v>1</v>
      </c>
      <c r="E119" s="13" t="s">
        <v>1425</v>
      </c>
      <c r="F119" s="12" t="s">
        <v>116</v>
      </c>
      <c r="G119" s="12" t="s">
        <v>229</v>
      </c>
      <c r="H119" s="12" t="s">
        <v>26</v>
      </c>
      <c r="I119" s="44">
        <v>299962493</v>
      </c>
      <c r="J119" s="44">
        <v>358715333</v>
      </c>
      <c r="K119" s="44">
        <v>0</v>
      </c>
      <c r="L119" s="44">
        <f t="shared" si="3"/>
        <v>658677826</v>
      </c>
      <c r="M119" s="12"/>
    </row>
    <row r="120" spans="1:13" ht="18" customHeight="1">
      <c r="A120" s="11">
        <v>114</v>
      </c>
      <c r="B120" s="12" t="s">
        <v>1418</v>
      </c>
      <c r="C120" s="12" t="s">
        <v>1424</v>
      </c>
      <c r="D120" s="12">
        <v>1</v>
      </c>
      <c r="E120" s="13" t="s">
        <v>1426</v>
      </c>
      <c r="F120" s="12" t="s">
        <v>160</v>
      </c>
      <c r="G120" s="12" t="s">
        <v>229</v>
      </c>
      <c r="H120" s="12" t="s">
        <v>26</v>
      </c>
      <c r="I120" s="44">
        <v>48524504</v>
      </c>
      <c r="J120" s="44">
        <v>45185587</v>
      </c>
      <c r="K120" s="44">
        <v>0</v>
      </c>
      <c r="L120" s="44">
        <f t="shared" si="3"/>
        <v>93710091</v>
      </c>
      <c r="M120" s="12"/>
    </row>
    <row r="121" spans="1:13" ht="18" customHeight="1">
      <c r="A121" s="11">
        <v>115</v>
      </c>
      <c r="B121" s="12" t="s">
        <v>1418</v>
      </c>
      <c r="C121" s="12" t="s">
        <v>1432</v>
      </c>
      <c r="D121" s="12">
        <v>1</v>
      </c>
      <c r="E121" s="58" t="s">
        <v>1433</v>
      </c>
      <c r="F121" s="12" t="s">
        <v>116</v>
      </c>
      <c r="G121" s="12" t="s">
        <v>229</v>
      </c>
      <c r="H121" s="12" t="s">
        <v>26</v>
      </c>
      <c r="I121" s="44">
        <v>157146695</v>
      </c>
      <c r="J121" s="44">
        <v>95993181</v>
      </c>
      <c r="K121" s="44">
        <v>0</v>
      </c>
      <c r="L121" s="44">
        <f t="shared" si="3"/>
        <v>253139876</v>
      </c>
      <c r="M121" s="12"/>
    </row>
    <row r="122" spans="1:13" ht="18" customHeight="1">
      <c r="A122" s="11">
        <v>116</v>
      </c>
      <c r="B122" s="12" t="s">
        <v>1418</v>
      </c>
      <c r="C122" s="12" t="s">
        <v>540</v>
      </c>
      <c r="D122" s="12">
        <v>1</v>
      </c>
      <c r="E122" s="13" t="s">
        <v>1434</v>
      </c>
      <c r="F122" s="12" t="s">
        <v>116</v>
      </c>
      <c r="G122" s="12" t="s">
        <v>229</v>
      </c>
      <c r="H122" s="12" t="s">
        <v>26</v>
      </c>
      <c r="I122" s="44">
        <v>60000000</v>
      </c>
      <c r="J122" s="44">
        <v>0</v>
      </c>
      <c r="K122" s="44">
        <v>0</v>
      </c>
      <c r="L122" s="44">
        <f t="shared" si="3"/>
        <v>60000000</v>
      </c>
      <c r="M122" s="12"/>
    </row>
    <row r="123" spans="1:13" ht="18" customHeight="1">
      <c r="A123" s="11">
        <v>117</v>
      </c>
      <c r="B123" s="12" t="s">
        <v>1418</v>
      </c>
      <c r="C123" s="12" t="s">
        <v>540</v>
      </c>
      <c r="D123" s="12">
        <v>1</v>
      </c>
      <c r="E123" s="13" t="s">
        <v>1435</v>
      </c>
      <c r="F123" s="12" t="s">
        <v>149</v>
      </c>
      <c r="G123" s="12" t="s">
        <v>229</v>
      </c>
      <c r="H123" s="12" t="s">
        <v>26</v>
      </c>
      <c r="I123" s="44">
        <v>136988054</v>
      </c>
      <c r="J123" s="44">
        <v>0</v>
      </c>
      <c r="K123" s="44">
        <v>0</v>
      </c>
      <c r="L123" s="44">
        <f t="shared" si="3"/>
        <v>136988054</v>
      </c>
      <c r="M123" s="12"/>
    </row>
    <row r="124" spans="1:13" ht="18" customHeight="1">
      <c r="A124" s="11">
        <v>118</v>
      </c>
      <c r="B124" s="12" t="s">
        <v>1418</v>
      </c>
      <c r="C124" s="12" t="s">
        <v>540</v>
      </c>
      <c r="D124" s="12">
        <v>1</v>
      </c>
      <c r="E124" s="13" t="s">
        <v>1436</v>
      </c>
      <c r="F124" s="12" t="s">
        <v>116</v>
      </c>
      <c r="G124" s="12" t="s">
        <v>229</v>
      </c>
      <c r="H124" s="12" t="s">
        <v>26</v>
      </c>
      <c r="I124" s="44">
        <v>137238470</v>
      </c>
      <c r="J124" s="44">
        <v>0</v>
      </c>
      <c r="K124" s="44">
        <v>0</v>
      </c>
      <c r="L124" s="44">
        <f t="shared" si="3"/>
        <v>137238470</v>
      </c>
      <c r="M124" s="12"/>
    </row>
    <row r="125" spans="1:13" ht="18" customHeight="1">
      <c r="A125" s="11">
        <v>119</v>
      </c>
      <c r="B125" s="76" t="s">
        <v>56</v>
      </c>
      <c r="C125" s="76" t="s">
        <v>170</v>
      </c>
      <c r="D125" s="76">
        <v>1</v>
      </c>
      <c r="E125" s="124" t="s">
        <v>1422</v>
      </c>
      <c r="F125" s="57" t="s">
        <v>20</v>
      </c>
      <c r="G125" s="76" t="s">
        <v>229</v>
      </c>
      <c r="H125" s="76" t="s">
        <v>18</v>
      </c>
      <c r="I125" s="125">
        <v>160000000</v>
      </c>
      <c r="J125" s="125">
        <v>49574000</v>
      </c>
      <c r="K125" s="125">
        <v>314213000</v>
      </c>
      <c r="L125" s="44">
        <f t="shared" si="3"/>
        <v>523787000</v>
      </c>
      <c r="M125" s="76"/>
    </row>
    <row r="126" spans="1:13" ht="18" customHeight="1">
      <c r="A126" s="11">
        <v>120</v>
      </c>
      <c r="B126" s="76" t="s">
        <v>56</v>
      </c>
      <c r="C126" s="76" t="s">
        <v>170</v>
      </c>
      <c r="D126" s="76">
        <v>1</v>
      </c>
      <c r="E126" s="124" t="s">
        <v>1423</v>
      </c>
      <c r="F126" s="57" t="s">
        <v>20</v>
      </c>
      <c r="G126" s="76" t="s">
        <v>229</v>
      </c>
      <c r="H126" s="76" t="s">
        <v>18</v>
      </c>
      <c r="I126" s="125">
        <v>120000000</v>
      </c>
      <c r="J126" s="125">
        <v>1240000000</v>
      </c>
      <c r="K126" s="125">
        <v>314213000</v>
      </c>
      <c r="L126" s="44">
        <f t="shared" si="3"/>
        <v>1674213000</v>
      </c>
      <c r="M126" s="126"/>
    </row>
    <row r="127" spans="1:13" ht="18" customHeight="1">
      <c r="A127" s="11">
        <v>121</v>
      </c>
      <c r="B127" s="12" t="s">
        <v>1418</v>
      </c>
      <c r="C127" s="12" t="s">
        <v>122</v>
      </c>
      <c r="D127" s="12">
        <v>1</v>
      </c>
      <c r="E127" s="13" t="s">
        <v>1430</v>
      </c>
      <c r="F127" s="57" t="s">
        <v>20</v>
      </c>
      <c r="G127" s="12" t="s">
        <v>229</v>
      </c>
      <c r="H127" s="12" t="s">
        <v>1</v>
      </c>
      <c r="I127" s="44">
        <v>47075000</v>
      </c>
      <c r="J127" s="44">
        <v>0</v>
      </c>
      <c r="K127" s="44">
        <v>0</v>
      </c>
      <c r="L127" s="44">
        <f t="shared" si="3"/>
        <v>47075000</v>
      </c>
      <c r="M127" s="12"/>
    </row>
    <row r="128" spans="1:13" ht="18" customHeight="1">
      <c r="A128" s="11">
        <v>122</v>
      </c>
      <c r="B128" s="12" t="s">
        <v>1418</v>
      </c>
      <c r="C128" s="12" t="s">
        <v>1419</v>
      </c>
      <c r="D128" s="12">
        <v>1</v>
      </c>
      <c r="E128" s="13" t="s">
        <v>1420</v>
      </c>
      <c r="F128" s="12" t="s">
        <v>116</v>
      </c>
      <c r="G128" s="12" t="s">
        <v>229</v>
      </c>
      <c r="H128" s="12" t="s">
        <v>26</v>
      </c>
      <c r="I128" s="44">
        <v>300000000</v>
      </c>
      <c r="J128" s="44"/>
      <c r="K128" s="44"/>
      <c r="L128" s="44">
        <f t="shared" si="3"/>
        <v>300000000</v>
      </c>
      <c r="M128" s="69"/>
    </row>
    <row r="129" spans="1:13" ht="18" customHeight="1">
      <c r="A129" s="11">
        <v>123</v>
      </c>
      <c r="B129" s="12" t="s">
        <v>1418</v>
      </c>
      <c r="C129" s="12" t="s">
        <v>1419</v>
      </c>
      <c r="D129" s="12">
        <v>1</v>
      </c>
      <c r="E129" s="13" t="s">
        <v>1421</v>
      </c>
      <c r="F129" s="12" t="s">
        <v>116</v>
      </c>
      <c r="G129" s="12" t="s">
        <v>229</v>
      </c>
      <c r="H129" s="12" t="s">
        <v>0</v>
      </c>
      <c r="I129" s="44">
        <v>334432807</v>
      </c>
      <c r="J129" s="44">
        <v>331529139</v>
      </c>
      <c r="K129" s="44"/>
      <c r="L129" s="44">
        <f t="shared" si="3"/>
        <v>665961946</v>
      </c>
      <c r="M129" s="12"/>
    </row>
    <row r="130" spans="1:13" ht="18" customHeight="1">
      <c r="A130" s="11">
        <v>124</v>
      </c>
      <c r="B130" s="12" t="s">
        <v>1418</v>
      </c>
      <c r="C130" s="12" t="s">
        <v>376</v>
      </c>
      <c r="D130" s="12">
        <v>1</v>
      </c>
      <c r="E130" s="13" t="s">
        <v>1431</v>
      </c>
      <c r="F130" s="11" t="s">
        <v>62</v>
      </c>
      <c r="G130" s="12" t="s">
        <v>229</v>
      </c>
      <c r="H130" s="12" t="s">
        <v>65</v>
      </c>
      <c r="I130" s="44">
        <v>300000000</v>
      </c>
      <c r="J130" s="44">
        <v>10000000</v>
      </c>
      <c r="K130" s="44"/>
      <c r="L130" s="44">
        <f t="shared" si="3"/>
        <v>310000000</v>
      </c>
      <c r="M130" s="12" t="s">
        <v>289</v>
      </c>
    </row>
    <row r="131" spans="1:13" ht="18" customHeight="1">
      <c r="A131" s="11">
        <v>125</v>
      </c>
      <c r="B131" s="12" t="s">
        <v>58</v>
      </c>
      <c r="C131" s="11" t="s">
        <v>1638</v>
      </c>
      <c r="D131" s="11">
        <v>1</v>
      </c>
      <c r="E131" s="20" t="s">
        <v>1639</v>
      </c>
      <c r="F131" s="57" t="s">
        <v>20</v>
      </c>
      <c r="G131" s="11" t="s">
        <v>37</v>
      </c>
      <c r="H131" s="11" t="s">
        <v>4676</v>
      </c>
      <c r="I131" s="28">
        <v>720000000</v>
      </c>
      <c r="J131" s="28">
        <v>3957000000</v>
      </c>
      <c r="K131" s="28">
        <v>0</v>
      </c>
      <c r="L131" s="28">
        <f t="shared" si="3"/>
        <v>4677000000</v>
      </c>
      <c r="M131" s="11"/>
    </row>
    <row r="132" spans="1:13" ht="18" customHeight="1">
      <c r="A132" s="11">
        <v>126</v>
      </c>
      <c r="B132" s="12" t="s">
        <v>58</v>
      </c>
      <c r="C132" s="11" t="s">
        <v>1638</v>
      </c>
      <c r="D132" s="11">
        <v>1</v>
      </c>
      <c r="E132" s="20" t="s">
        <v>205</v>
      </c>
      <c r="F132" s="11" t="s">
        <v>62</v>
      </c>
      <c r="G132" s="11" t="s">
        <v>37</v>
      </c>
      <c r="H132" s="11" t="s">
        <v>18</v>
      </c>
      <c r="I132" s="28">
        <v>200000000</v>
      </c>
      <c r="J132" s="28">
        <v>0</v>
      </c>
      <c r="K132" s="28"/>
      <c r="L132" s="28">
        <f t="shared" si="3"/>
        <v>200000000</v>
      </c>
      <c r="M132" s="11"/>
    </row>
    <row r="133" spans="1:13" ht="18" customHeight="1">
      <c r="A133" s="11">
        <v>127</v>
      </c>
      <c r="B133" s="12" t="s">
        <v>58</v>
      </c>
      <c r="C133" s="11" t="s">
        <v>1638</v>
      </c>
      <c r="D133" s="11">
        <v>1</v>
      </c>
      <c r="E133" s="20" t="s">
        <v>204</v>
      </c>
      <c r="F133" s="57" t="s">
        <v>20</v>
      </c>
      <c r="G133" s="11" t="s">
        <v>37</v>
      </c>
      <c r="H133" s="11" t="s">
        <v>18</v>
      </c>
      <c r="I133" s="28">
        <v>1200000000</v>
      </c>
      <c r="J133" s="28">
        <v>1500000000</v>
      </c>
      <c r="K133" s="28"/>
      <c r="L133" s="28">
        <f t="shared" si="3"/>
        <v>2700000000</v>
      </c>
      <c r="M133" s="11"/>
    </row>
    <row r="134" spans="1:13" ht="18" customHeight="1">
      <c r="A134" s="11">
        <v>128</v>
      </c>
      <c r="B134" s="12" t="s">
        <v>58</v>
      </c>
      <c r="C134" s="11" t="s">
        <v>1638</v>
      </c>
      <c r="D134" s="11">
        <v>1</v>
      </c>
      <c r="E134" s="20" t="s">
        <v>230</v>
      </c>
      <c r="F134" s="57" t="s">
        <v>20</v>
      </c>
      <c r="G134" s="11" t="s">
        <v>37</v>
      </c>
      <c r="H134" s="11" t="s">
        <v>18</v>
      </c>
      <c r="I134" s="28">
        <v>800000000</v>
      </c>
      <c r="J134" s="28">
        <v>2917504335</v>
      </c>
      <c r="K134" s="28">
        <v>0</v>
      </c>
      <c r="L134" s="28">
        <f t="shared" si="3"/>
        <v>3717504335</v>
      </c>
      <c r="M134" s="11"/>
    </row>
    <row r="135" spans="1:13" ht="18" customHeight="1">
      <c r="A135" s="11">
        <v>129</v>
      </c>
      <c r="B135" s="11" t="s">
        <v>58</v>
      </c>
      <c r="C135" s="11" t="s">
        <v>1638</v>
      </c>
      <c r="D135" s="11">
        <v>1</v>
      </c>
      <c r="E135" s="20" t="s">
        <v>1640</v>
      </c>
      <c r="F135" s="57" t="s">
        <v>20</v>
      </c>
      <c r="G135" s="11" t="s">
        <v>17</v>
      </c>
      <c r="H135" s="11" t="s">
        <v>0</v>
      </c>
      <c r="I135" s="15">
        <v>6033231000</v>
      </c>
      <c r="J135" s="15">
        <v>23427336275</v>
      </c>
      <c r="K135" s="15">
        <v>99728725</v>
      </c>
      <c r="L135" s="15">
        <f t="shared" ref="L135:L166" si="4">I135+J135+K135</f>
        <v>29560296000</v>
      </c>
      <c r="M135" s="11"/>
    </row>
    <row r="136" spans="1:13" ht="18" customHeight="1">
      <c r="A136" s="11">
        <v>130</v>
      </c>
      <c r="B136" s="11" t="s">
        <v>58</v>
      </c>
      <c r="C136" s="11" t="s">
        <v>1638</v>
      </c>
      <c r="D136" s="11">
        <v>1</v>
      </c>
      <c r="E136" s="20" t="s">
        <v>1641</v>
      </c>
      <c r="F136" s="11" t="s">
        <v>149</v>
      </c>
      <c r="G136" s="11" t="s">
        <v>17</v>
      </c>
      <c r="H136" s="11" t="s">
        <v>0</v>
      </c>
      <c r="I136" s="15">
        <v>370000000</v>
      </c>
      <c r="J136" s="15">
        <v>480000000</v>
      </c>
      <c r="K136" s="15"/>
      <c r="L136" s="15">
        <f t="shared" si="4"/>
        <v>850000000</v>
      </c>
      <c r="M136" s="11"/>
    </row>
    <row r="137" spans="1:13" ht="18" customHeight="1">
      <c r="A137" s="11">
        <v>131</v>
      </c>
      <c r="B137" s="12" t="s">
        <v>58</v>
      </c>
      <c r="C137" s="32" t="s">
        <v>63</v>
      </c>
      <c r="D137" s="139">
        <v>1</v>
      </c>
      <c r="E137" s="135" t="s">
        <v>1624</v>
      </c>
      <c r="F137" s="11" t="s">
        <v>64</v>
      </c>
      <c r="G137" s="136" t="s">
        <v>1619</v>
      </c>
      <c r="H137" s="11" t="s">
        <v>18</v>
      </c>
      <c r="I137" s="137">
        <v>9218000000</v>
      </c>
      <c r="J137" s="138">
        <v>551000000</v>
      </c>
      <c r="K137" s="15"/>
      <c r="L137" s="15">
        <f t="shared" si="4"/>
        <v>9769000000</v>
      </c>
      <c r="M137" s="11"/>
    </row>
    <row r="138" spans="1:13" ht="18" customHeight="1">
      <c r="A138" s="11">
        <v>132</v>
      </c>
      <c r="B138" s="12" t="s">
        <v>58</v>
      </c>
      <c r="C138" s="32" t="s">
        <v>63</v>
      </c>
      <c r="D138" s="139">
        <v>1</v>
      </c>
      <c r="E138" s="135" t="s">
        <v>1623</v>
      </c>
      <c r="F138" s="11" t="s">
        <v>64</v>
      </c>
      <c r="G138" s="136" t="s">
        <v>1619</v>
      </c>
      <c r="H138" s="11" t="s">
        <v>65</v>
      </c>
      <c r="I138" s="137">
        <v>17266000000</v>
      </c>
      <c r="J138" s="138">
        <v>1310000000</v>
      </c>
      <c r="K138" s="15"/>
      <c r="L138" s="15">
        <f t="shared" si="4"/>
        <v>18576000000</v>
      </c>
      <c r="M138" s="11" t="s">
        <v>1622</v>
      </c>
    </row>
    <row r="139" spans="1:13" ht="18" customHeight="1">
      <c r="A139" s="11">
        <v>133</v>
      </c>
      <c r="B139" s="12" t="s">
        <v>58</v>
      </c>
      <c r="C139" s="32" t="s">
        <v>63</v>
      </c>
      <c r="D139" s="139">
        <v>1</v>
      </c>
      <c r="E139" s="135" t="s">
        <v>1628</v>
      </c>
      <c r="F139" s="11" t="s">
        <v>64</v>
      </c>
      <c r="G139" s="136" t="s">
        <v>1619</v>
      </c>
      <c r="H139" s="11" t="s">
        <v>18</v>
      </c>
      <c r="I139" s="137">
        <v>28876000000</v>
      </c>
      <c r="J139" s="138">
        <v>2281000000</v>
      </c>
      <c r="K139" s="15"/>
      <c r="L139" s="15">
        <f t="shared" si="4"/>
        <v>31157000000</v>
      </c>
      <c r="M139" s="11"/>
    </row>
    <row r="140" spans="1:13" ht="18" customHeight="1">
      <c r="A140" s="11">
        <v>134</v>
      </c>
      <c r="B140" s="12" t="s">
        <v>58</v>
      </c>
      <c r="C140" s="32" t="s">
        <v>63</v>
      </c>
      <c r="D140" s="139">
        <v>1</v>
      </c>
      <c r="E140" s="104" t="s">
        <v>1627</v>
      </c>
      <c r="F140" s="11" t="s">
        <v>64</v>
      </c>
      <c r="G140" s="136" t="s">
        <v>1619</v>
      </c>
      <c r="H140" s="11" t="s">
        <v>18</v>
      </c>
      <c r="I140" s="137">
        <v>15286000000</v>
      </c>
      <c r="J140" s="138">
        <v>2485000000</v>
      </c>
      <c r="K140" s="15"/>
      <c r="L140" s="15">
        <f t="shared" si="4"/>
        <v>17771000000</v>
      </c>
      <c r="M140" s="11"/>
    </row>
    <row r="141" spans="1:13" ht="18" customHeight="1">
      <c r="A141" s="11">
        <v>135</v>
      </c>
      <c r="B141" s="12" t="s">
        <v>58</v>
      </c>
      <c r="C141" s="32" t="s">
        <v>63</v>
      </c>
      <c r="D141" s="139">
        <v>1</v>
      </c>
      <c r="E141" s="135" t="s">
        <v>1620</v>
      </c>
      <c r="F141" s="11" t="s">
        <v>64</v>
      </c>
      <c r="G141" s="136" t="s">
        <v>1619</v>
      </c>
      <c r="H141" s="11" t="s">
        <v>18</v>
      </c>
      <c r="I141" s="137">
        <v>61874000000</v>
      </c>
      <c r="J141" s="138">
        <v>2200000000</v>
      </c>
      <c r="K141" s="15"/>
      <c r="L141" s="15">
        <f t="shared" si="4"/>
        <v>64074000000</v>
      </c>
      <c r="M141" s="11"/>
    </row>
    <row r="142" spans="1:13" ht="18" customHeight="1">
      <c r="A142" s="11">
        <v>136</v>
      </c>
      <c r="B142" s="12" t="s">
        <v>58</v>
      </c>
      <c r="C142" s="32" t="s">
        <v>63</v>
      </c>
      <c r="D142" s="139">
        <v>1</v>
      </c>
      <c r="E142" s="135" t="s">
        <v>1621</v>
      </c>
      <c r="F142" s="11" t="s">
        <v>64</v>
      </c>
      <c r="G142" s="136" t="s">
        <v>1619</v>
      </c>
      <c r="H142" s="11" t="s">
        <v>65</v>
      </c>
      <c r="I142" s="137">
        <v>9300000000</v>
      </c>
      <c r="J142" s="138">
        <v>1000000000</v>
      </c>
      <c r="K142" s="15"/>
      <c r="L142" s="15">
        <f t="shared" si="4"/>
        <v>10300000000</v>
      </c>
      <c r="M142" s="11" t="s">
        <v>1622</v>
      </c>
    </row>
    <row r="143" spans="1:13" ht="18" customHeight="1">
      <c r="A143" s="11">
        <v>137</v>
      </c>
      <c r="B143" s="12" t="s">
        <v>58</v>
      </c>
      <c r="C143" s="32" t="s">
        <v>63</v>
      </c>
      <c r="D143" s="139">
        <v>1</v>
      </c>
      <c r="E143" s="135" t="s">
        <v>1629</v>
      </c>
      <c r="F143" s="11" t="s">
        <v>64</v>
      </c>
      <c r="G143" s="136" t="s">
        <v>1619</v>
      </c>
      <c r="H143" s="11" t="s">
        <v>18</v>
      </c>
      <c r="I143" s="137">
        <v>67672000000</v>
      </c>
      <c r="J143" s="138">
        <v>6693000000</v>
      </c>
      <c r="K143" s="15"/>
      <c r="L143" s="15">
        <f t="shared" si="4"/>
        <v>74365000000</v>
      </c>
      <c r="M143" s="11"/>
    </row>
    <row r="144" spans="1:13" ht="18" customHeight="1">
      <c r="A144" s="11">
        <v>138</v>
      </c>
      <c r="B144" s="12" t="s">
        <v>58</v>
      </c>
      <c r="C144" s="32" t="s">
        <v>63</v>
      </c>
      <c r="D144" s="139">
        <v>1</v>
      </c>
      <c r="E144" s="135" t="s">
        <v>1625</v>
      </c>
      <c r="F144" s="11" t="s">
        <v>64</v>
      </c>
      <c r="G144" s="136" t="s">
        <v>1626</v>
      </c>
      <c r="H144" s="11" t="s">
        <v>18</v>
      </c>
      <c r="I144" s="137">
        <v>144914000000</v>
      </c>
      <c r="J144" s="138">
        <v>11592000000</v>
      </c>
      <c r="K144" s="15"/>
      <c r="L144" s="15">
        <f t="shared" si="4"/>
        <v>156506000000</v>
      </c>
      <c r="M144" s="11"/>
    </row>
    <row r="145" spans="1:13" ht="18" customHeight="1">
      <c r="A145" s="11">
        <v>139</v>
      </c>
      <c r="B145" s="12" t="s">
        <v>58</v>
      </c>
      <c r="C145" s="32" t="s">
        <v>63</v>
      </c>
      <c r="D145" s="139">
        <v>1</v>
      </c>
      <c r="E145" s="135" t="s">
        <v>1630</v>
      </c>
      <c r="F145" s="11" t="s">
        <v>64</v>
      </c>
      <c r="G145" s="136" t="s">
        <v>1619</v>
      </c>
      <c r="H145" s="11" t="s">
        <v>18</v>
      </c>
      <c r="I145" s="137">
        <v>14139000000</v>
      </c>
      <c r="J145" s="138">
        <v>2183000000</v>
      </c>
      <c r="K145" s="15"/>
      <c r="L145" s="15">
        <f t="shared" si="4"/>
        <v>16322000000</v>
      </c>
      <c r="M145" s="11"/>
    </row>
    <row r="146" spans="1:13" ht="18" customHeight="1">
      <c r="A146" s="11">
        <v>140</v>
      </c>
      <c r="B146" s="12" t="s">
        <v>58</v>
      </c>
      <c r="C146" s="32" t="s">
        <v>63</v>
      </c>
      <c r="D146" s="134">
        <v>1</v>
      </c>
      <c r="E146" s="135" t="s">
        <v>1618</v>
      </c>
      <c r="F146" s="11" t="s">
        <v>64</v>
      </c>
      <c r="G146" s="136" t="s">
        <v>1619</v>
      </c>
      <c r="H146" s="11" t="s">
        <v>18</v>
      </c>
      <c r="I146" s="137">
        <v>13000000000</v>
      </c>
      <c r="J146" s="138">
        <v>1100000000</v>
      </c>
      <c r="K146" s="15"/>
      <c r="L146" s="15">
        <f t="shared" si="4"/>
        <v>14100000000</v>
      </c>
      <c r="M146" s="11"/>
    </row>
    <row r="147" spans="1:13" ht="18" customHeight="1">
      <c r="A147" s="11">
        <v>141</v>
      </c>
      <c r="B147" s="11" t="s">
        <v>58</v>
      </c>
      <c r="C147" s="11" t="s">
        <v>1642</v>
      </c>
      <c r="D147" s="11">
        <v>1</v>
      </c>
      <c r="E147" s="22" t="s">
        <v>1643</v>
      </c>
      <c r="F147" s="11" t="s">
        <v>73</v>
      </c>
      <c r="G147" s="11" t="s">
        <v>17</v>
      </c>
      <c r="H147" s="11" t="s">
        <v>0</v>
      </c>
      <c r="I147" s="15">
        <v>100000000</v>
      </c>
      <c r="J147" s="15">
        <v>0</v>
      </c>
      <c r="K147" s="15">
        <v>0</v>
      </c>
      <c r="L147" s="15">
        <f t="shared" si="4"/>
        <v>100000000</v>
      </c>
      <c r="M147" s="11"/>
    </row>
    <row r="148" spans="1:13" ht="18" customHeight="1">
      <c r="A148" s="11">
        <v>142</v>
      </c>
      <c r="B148" s="11" t="s">
        <v>58</v>
      </c>
      <c r="C148" s="11" t="s">
        <v>59</v>
      </c>
      <c r="D148" s="11">
        <v>1</v>
      </c>
      <c r="E148" s="20" t="s">
        <v>247</v>
      </c>
      <c r="F148" s="57" t="s">
        <v>20</v>
      </c>
      <c r="G148" s="11" t="s">
        <v>60</v>
      </c>
      <c r="H148" s="11" t="s">
        <v>1</v>
      </c>
      <c r="I148" s="15">
        <v>110000000</v>
      </c>
      <c r="J148" s="15">
        <v>40000000</v>
      </c>
      <c r="K148" s="15">
        <v>0</v>
      </c>
      <c r="L148" s="15">
        <f t="shared" si="4"/>
        <v>150000000</v>
      </c>
      <c r="M148" s="29"/>
    </row>
    <row r="149" spans="1:13" ht="18" customHeight="1">
      <c r="A149" s="11">
        <v>143</v>
      </c>
      <c r="B149" s="11" t="s">
        <v>58</v>
      </c>
      <c r="C149" s="11" t="s">
        <v>59</v>
      </c>
      <c r="D149" s="11">
        <v>1</v>
      </c>
      <c r="E149" s="20" t="s">
        <v>246</v>
      </c>
      <c r="F149" s="57" t="s">
        <v>20</v>
      </c>
      <c r="G149" s="11" t="s">
        <v>60</v>
      </c>
      <c r="H149" s="11" t="s">
        <v>1</v>
      </c>
      <c r="I149" s="15">
        <v>110000000</v>
      </c>
      <c r="J149" s="15">
        <v>40000000</v>
      </c>
      <c r="K149" s="15"/>
      <c r="L149" s="15">
        <f t="shared" si="4"/>
        <v>150000000</v>
      </c>
      <c r="M149" s="11"/>
    </row>
    <row r="150" spans="1:13" ht="18" customHeight="1">
      <c r="A150" s="11">
        <v>144</v>
      </c>
      <c r="B150" s="11" t="s">
        <v>58</v>
      </c>
      <c r="C150" s="11" t="s">
        <v>59</v>
      </c>
      <c r="D150" s="11">
        <v>1</v>
      </c>
      <c r="E150" s="20" t="s">
        <v>1631</v>
      </c>
      <c r="F150" s="11" t="s">
        <v>73</v>
      </c>
      <c r="G150" s="11" t="s">
        <v>60</v>
      </c>
      <c r="H150" s="11" t="s">
        <v>26</v>
      </c>
      <c r="I150" s="15">
        <v>120000000</v>
      </c>
      <c r="J150" s="15">
        <v>0</v>
      </c>
      <c r="K150" s="15"/>
      <c r="L150" s="15">
        <f t="shared" si="4"/>
        <v>120000000</v>
      </c>
      <c r="M150" s="11"/>
    </row>
    <row r="151" spans="1:13" ht="18" customHeight="1">
      <c r="A151" s="11">
        <v>145</v>
      </c>
      <c r="B151" s="12" t="s">
        <v>58</v>
      </c>
      <c r="C151" s="11" t="s">
        <v>61</v>
      </c>
      <c r="D151" s="11">
        <v>1</v>
      </c>
      <c r="E151" s="22" t="s">
        <v>1632</v>
      </c>
      <c r="F151" s="11" t="s">
        <v>62</v>
      </c>
      <c r="G151" s="11" t="s">
        <v>17</v>
      </c>
      <c r="H151" s="11" t="s">
        <v>31</v>
      </c>
      <c r="I151" s="15">
        <v>358231000</v>
      </c>
      <c r="J151" s="15">
        <v>12255978</v>
      </c>
      <c r="K151" s="15"/>
      <c r="L151" s="15">
        <f t="shared" si="4"/>
        <v>370486978</v>
      </c>
      <c r="M151" s="12" t="s">
        <v>329</v>
      </c>
    </row>
    <row r="152" spans="1:13" ht="18" customHeight="1">
      <c r="A152" s="11">
        <v>146</v>
      </c>
      <c r="B152" s="12" t="s">
        <v>58</v>
      </c>
      <c r="C152" s="12" t="s">
        <v>71</v>
      </c>
      <c r="D152" s="12">
        <v>1</v>
      </c>
      <c r="E152" s="13" t="s">
        <v>1633</v>
      </c>
      <c r="F152" s="57" t="s">
        <v>20</v>
      </c>
      <c r="G152" s="12" t="s">
        <v>17</v>
      </c>
      <c r="H152" s="12" t="s">
        <v>18</v>
      </c>
      <c r="I152" s="14">
        <v>3335498000</v>
      </c>
      <c r="J152" s="14">
        <v>6040637000</v>
      </c>
      <c r="K152" s="14">
        <v>0</v>
      </c>
      <c r="L152" s="14">
        <f t="shared" si="4"/>
        <v>9376135000</v>
      </c>
      <c r="M152" s="66"/>
    </row>
    <row r="153" spans="1:13" ht="18" customHeight="1">
      <c r="A153" s="11">
        <v>147</v>
      </c>
      <c r="B153" s="12" t="s">
        <v>58</v>
      </c>
      <c r="C153" s="12" t="s">
        <v>71</v>
      </c>
      <c r="D153" s="12">
        <v>1</v>
      </c>
      <c r="E153" s="13" t="s">
        <v>1637</v>
      </c>
      <c r="F153" s="57" t="s">
        <v>20</v>
      </c>
      <c r="G153" s="12" t="s">
        <v>60</v>
      </c>
      <c r="H153" s="12" t="s">
        <v>0</v>
      </c>
      <c r="I153" s="14">
        <v>594240000</v>
      </c>
      <c r="J153" s="14">
        <v>586000000</v>
      </c>
      <c r="K153" s="14"/>
      <c r="L153" s="14">
        <f t="shared" si="4"/>
        <v>1180240000</v>
      </c>
      <c r="M153" s="11"/>
    </row>
    <row r="154" spans="1:13" ht="18" customHeight="1">
      <c r="A154" s="11">
        <v>148</v>
      </c>
      <c r="B154" s="12" t="s">
        <v>58</v>
      </c>
      <c r="C154" s="12" t="s">
        <v>71</v>
      </c>
      <c r="D154" s="12">
        <v>1</v>
      </c>
      <c r="E154" s="13" t="s">
        <v>1636</v>
      </c>
      <c r="F154" s="57" t="s">
        <v>20</v>
      </c>
      <c r="G154" s="12" t="s">
        <v>60</v>
      </c>
      <c r="H154" s="12" t="s">
        <v>18</v>
      </c>
      <c r="I154" s="14">
        <v>2018477000</v>
      </c>
      <c r="J154" s="14">
        <v>5166443000</v>
      </c>
      <c r="K154" s="14">
        <v>0</v>
      </c>
      <c r="L154" s="14">
        <f t="shared" si="4"/>
        <v>7184920000</v>
      </c>
      <c r="M154" s="11"/>
    </row>
    <row r="155" spans="1:13" ht="18" customHeight="1">
      <c r="A155" s="11">
        <v>149</v>
      </c>
      <c r="B155" s="12" t="s">
        <v>58</v>
      </c>
      <c r="C155" s="12" t="s">
        <v>71</v>
      </c>
      <c r="D155" s="12">
        <v>1</v>
      </c>
      <c r="E155" s="13" t="s">
        <v>1634</v>
      </c>
      <c r="F155" s="12" t="s">
        <v>72</v>
      </c>
      <c r="G155" s="12" t="s">
        <v>67</v>
      </c>
      <c r="H155" s="12" t="s">
        <v>0</v>
      </c>
      <c r="I155" s="14">
        <v>88860200</v>
      </c>
      <c r="J155" s="14">
        <v>0</v>
      </c>
      <c r="K155" s="14">
        <v>0</v>
      </c>
      <c r="L155" s="14">
        <f t="shared" si="4"/>
        <v>88860200</v>
      </c>
      <c r="M155" s="66"/>
    </row>
    <row r="156" spans="1:13" ht="18" customHeight="1">
      <c r="A156" s="11">
        <v>150</v>
      </c>
      <c r="B156" s="12" t="s">
        <v>58</v>
      </c>
      <c r="C156" s="12" t="s">
        <v>71</v>
      </c>
      <c r="D156" s="12">
        <v>1</v>
      </c>
      <c r="E156" s="13" t="s">
        <v>1635</v>
      </c>
      <c r="F156" s="57" t="s">
        <v>20</v>
      </c>
      <c r="G156" s="12" t="s">
        <v>67</v>
      </c>
      <c r="H156" s="12" t="s">
        <v>0</v>
      </c>
      <c r="I156" s="14">
        <v>152048600</v>
      </c>
      <c r="J156" s="14">
        <v>0</v>
      </c>
      <c r="K156" s="14">
        <v>0</v>
      </c>
      <c r="L156" s="14">
        <f t="shared" si="4"/>
        <v>152048600</v>
      </c>
      <c r="M156" s="11"/>
    </row>
    <row r="157" spans="1:13" ht="18" customHeight="1">
      <c r="A157" s="11">
        <v>151</v>
      </c>
      <c r="B157" s="46" t="s">
        <v>1919</v>
      </c>
      <c r="C157" s="46" t="s">
        <v>29</v>
      </c>
      <c r="D157" s="46">
        <v>1</v>
      </c>
      <c r="E157" s="53" t="s">
        <v>2094</v>
      </c>
      <c r="F157" s="11" t="s">
        <v>62</v>
      </c>
      <c r="G157" s="46" t="s">
        <v>76</v>
      </c>
      <c r="H157" s="46" t="s">
        <v>18</v>
      </c>
      <c r="I157" s="133">
        <v>280000000</v>
      </c>
      <c r="J157" s="133">
        <v>20000000</v>
      </c>
      <c r="K157" s="133"/>
      <c r="L157" s="133">
        <f t="shared" si="4"/>
        <v>300000000</v>
      </c>
      <c r="M157" s="46"/>
    </row>
    <row r="158" spans="1:13" ht="18" customHeight="1">
      <c r="A158" s="11">
        <v>152</v>
      </c>
      <c r="B158" s="46" t="s">
        <v>1919</v>
      </c>
      <c r="C158" s="46" t="s">
        <v>29</v>
      </c>
      <c r="D158" s="46">
        <v>1</v>
      </c>
      <c r="E158" s="53" t="s">
        <v>2089</v>
      </c>
      <c r="F158" s="11" t="s">
        <v>62</v>
      </c>
      <c r="G158" s="46" t="s">
        <v>76</v>
      </c>
      <c r="H158" s="46" t="s">
        <v>18</v>
      </c>
      <c r="I158" s="133">
        <v>60000000</v>
      </c>
      <c r="J158" s="133"/>
      <c r="K158" s="133"/>
      <c r="L158" s="133">
        <f t="shared" si="4"/>
        <v>60000000</v>
      </c>
      <c r="M158" s="46"/>
    </row>
    <row r="159" spans="1:13" ht="18" customHeight="1">
      <c r="A159" s="11">
        <v>153</v>
      </c>
      <c r="B159" s="46" t="s">
        <v>1919</v>
      </c>
      <c r="C159" s="46" t="s">
        <v>1928</v>
      </c>
      <c r="D159" s="46">
        <v>1</v>
      </c>
      <c r="E159" s="53" t="s">
        <v>2093</v>
      </c>
      <c r="F159" s="46" t="s">
        <v>116</v>
      </c>
      <c r="G159" s="46" t="s">
        <v>151</v>
      </c>
      <c r="H159" s="46" t="s">
        <v>26</v>
      </c>
      <c r="I159" s="133">
        <v>439292824</v>
      </c>
      <c r="J159" s="133">
        <v>0</v>
      </c>
      <c r="K159" s="133">
        <v>0</v>
      </c>
      <c r="L159" s="133">
        <f t="shared" si="4"/>
        <v>439292824</v>
      </c>
      <c r="M159" s="46"/>
    </row>
    <row r="160" spans="1:13" ht="18" customHeight="1">
      <c r="A160" s="11">
        <v>154</v>
      </c>
      <c r="B160" s="46" t="s">
        <v>1919</v>
      </c>
      <c r="C160" s="46" t="s">
        <v>1938</v>
      </c>
      <c r="D160" s="46">
        <v>1</v>
      </c>
      <c r="E160" s="53" t="s">
        <v>2079</v>
      </c>
      <c r="F160" s="46" t="s">
        <v>116</v>
      </c>
      <c r="G160" s="46" t="s">
        <v>151</v>
      </c>
      <c r="H160" s="46" t="s">
        <v>26</v>
      </c>
      <c r="I160" s="133">
        <v>98276043</v>
      </c>
      <c r="J160" s="133">
        <v>36630636</v>
      </c>
      <c r="K160" s="133"/>
      <c r="L160" s="133">
        <f t="shared" si="4"/>
        <v>134906679</v>
      </c>
      <c r="M160" s="46"/>
    </row>
    <row r="161" spans="1:13" ht="18" customHeight="1">
      <c r="A161" s="11">
        <v>155</v>
      </c>
      <c r="B161" s="46" t="s">
        <v>1919</v>
      </c>
      <c r="C161" s="46" t="s">
        <v>2083</v>
      </c>
      <c r="D161" s="46">
        <v>1</v>
      </c>
      <c r="E161" s="53" t="s">
        <v>2084</v>
      </c>
      <c r="F161" s="57" t="s">
        <v>20</v>
      </c>
      <c r="G161" s="46" t="s">
        <v>151</v>
      </c>
      <c r="H161" s="46" t="s">
        <v>0</v>
      </c>
      <c r="I161" s="133">
        <v>70564000</v>
      </c>
      <c r="J161" s="133"/>
      <c r="K161" s="133"/>
      <c r="L161" s="133">
        <f t="shared" si="4"/>
        <v>70564000</v>
      </c>
      <c r="M161" s="46"/>
    </row>
    <row r="162" spans="1:13" ht="18" customHeight="1">
      <c r="A162" s="11">
        <v>156</v>
      </c>
      <c r="B162" s="46" t="s">
        <v>1919</v>
      </c>
      <c r="C162" s="46" t="s">
        <v>1996</v>
      </c>
      <c r="D162" s="46">
        <v>1</v>
      </c>
      <c r="E162" s="53" t="s">
        <v>2092</v>
      </c>
      <c r="F162" s="46" t="s">
        <v>116</v>
      </c>
      <c r="G162" s="46" t="s">
        <v>151</v>
      </c>
      <c r="H162" s="46" t="s">
        <v>26</v>
      </c>
      <c r="I162" s="133">
        <v>14752000</v>
      </c>
      <c r="J162" s="133">
        <v>21570000</v>
      </c>
      <c r="K162" s="133">
        <v>0</v>
      </c>
      <c r="L162" s="133">
        <f t="shared" si="4"/>
        <v>36322000</v>
      </c>
      <c r="M162" s="46"/>
    </row>
    <row r="163" spans="1:13" ht="18" customHeight="1">
      <c r="A163" s="11">
        <v>157</v>
      </c>
      <c r="B163" s="59" t="s">
        <v>1919</v>
      </c>
      <c r="C163" s="59" t="s">
        <v>1925</v>
      </c>
      <c r="D163" s="59">
        <v>1</v>
      </c>
      <c r="E163" s="47" t="s">
        <v>2085</v>
      </c>
      <c r="F163" s="46" t="s">
        <v>116</v>
      </c>
      <c r="G163" s="46" t="s">
        <v>151</v>
      </c>
      <c r="H163" s="46" t="s">
        <v>18</v>
      </c>
      <c r="I163" s="165">
        <v>960769482</v>
      </c>
      <c r="J163" s="165">
        <v>553242180</v>
      </c>
      <c r="K163" s="133">
        <v>20000000</v>
      </c>
      <c r="L163" s="133">
        <f t="shared" si="4"/>
        <v>1534011662</v>
      </c>
      <c r="M163" s="46"/>
    </row>
    <row r="164" spans="1:13" ht="18" customHeight="1">
      <c r="A164" s="11">
        <v>158</v>
      </c>
      <c r="B164" s="59" t="s">
        <v>1919</v>
      </c>
      <c r="C164" s="59" t="s">
        <v>1925</v>
      </c>
      <c r="D164" s="59">
        <v>1</v>
      </c>
      <c r="E164" s="47" t="s">
        <v>1927</v>
      </c>
      <c r="F164" s="11" t="s">
        <v>4705</v>
      </c>
      <c r="G164" s="32" t="s">
        <v>4712</v>
      </c>
      <c r="H164" s="59" t="s">
        <v>18</v>
      </c>
      <c r="I164" s="165">
        <v>40021321</v>
      </c>
      <c r="J164" s="165">
        <v>0</v>
      </c>
      <c r="K164" s="165">
        <v>0</v>
      </c>
      <c r="L164" s="28">
        <f t="shared" si="4"/>
        <v>40021321</v>
      </c>
      <c r="M164" s="29"/>
    </row>
    <row r="165" spans="1:13" ht="18" customHeight="1">
      <c r="A165" s="11">
        <v>159</v>
      </c>
      <c r="B165" s="59" t="s">
        <v>1919</v>
      </c>
      <c r="C165" s="59" t="s">
        <v>1925</v>
      </c>
      <c r="D165" s="46">
        <v>1</v>
      </c>
      <c r="E165" s="53" t="s">
        <v>2086</v>
      </c>
      <c r="F165" s="46" t="s">
        <v>116</v>
      </c>
      <c r="G165" s="46" t="s">
        <v>151</v>
      </c>
      <c r="H165" s="46" t="s">
        <v>31</v>
      </c>
      <c r="I165" s="133">
        <v>268845649</v>
      </c>
      <c r="J165" s="133">
        <v>87362260</v>
      </c>
      <c r="K165" s="133"/>
      <c r="L165" s="133">
        <f t="shared" si="4"/>
        <v>356207909</v>
      </c>
      <c r="M165" s="46" t="s">
        <v>1622</v>
      </c>
    </row>
    <row r="166" spans="1:13" ht="18" customHeight="1">
      <c r="A166" s="11">
        <v>160</v>
      </c>
      <c r="B166" s="46" t="s">
        <v>1919</v>
      </c>
      <c r="C166" s="46" t="s">
        <v>115</v>
      </c>
      <c r="D166" s="46">
        <v>1</v>
      </c>
      <c r="E166" s="53" t="s">
        <v>2091</v>
      </c>
      <c r="F166" s="46" t="s">
        <v>116</v>
      </c>
      <c r="G166" s="46" t="s">
        <v>151</v>
      </c>
      <c r="H166" s="46" t="s">
        <v>26</v>
      </c>
      <c r="I166" s="133">
        <v>466333000</v>
      </c>
      <c r="J166" s="133">
        <v>288660000</v>
      </c>
      <c r="K166" s="133">
        <v>0</v>
      </c>
      <c r="L166" s="133">
        <f t="shared" si="4"/>
        <v>754993000</v>
      </c>
      <c r="M166" s="166"/>
    </row>
    <row r="167" spans="1:13" ht="18" customHeight="1">
      <c r="A167" s="11">
        <v>161</v>
      </c>
      <c r="B167" s="46" t="s">
        <v>1919</v>
      </c>
      <c r="C167" s="59" t="s">
        <v>540</v>
      </c>
      <c r="D167" s="59">
        <v>1</v>
      </c>
      <c r="E167" s="47" t="s">
        <v>2087</v>
      </c>
      <c r="F167" s="46" t="s">
        <v>116</v>
      </c>
      <c r="G167" s="46" t="s">
        <v>157</v>
      </c>
      <c r="H167" s="46" t="s">
        <v>26</v>
      </c>
      <c r="I167" s="165">
        <v>372704949</v>
      </c>
      <c r="J167" s="133">
        <v>0</v>
      </c>
      <c r="K167" s="133">
        <v>0</v>
      </c>
      <c r="L167" s="133">
        <f t="shared" ref="L167:L198" si="5">I167+J167+K167</f>
        <v>372704949</v>
      </c>
      <c r="M167" s="46"/>
    </row>
    <row r="168" spans="1:13" ht="18" customHeight="1">
      <c r="A168" s="11">
        <v>162</v>
      </c>
      <c r="B168" s="46" t="s">
        <v>1919</v>
      </c>
      <c r="C168" s="59" t="s">
        <v>540</v>
      </c>
      <c r="D168" s="59">
        <v>1</v>
      </c>
      <c r="E168" s="47" t="s">
        <v>2088</v>
      </c>
      <c r="F168" s="46" t="s">
        <v>116</v>
      </c>
      <c r="G168" s="46" t="s">
        <v>157</v>
      </c>
      <c r="H168" s="46" t="s">
        <v>26</v>
      </c>
      <c r="I168" s="165">
        <v>378964384</v>
      </c>
      <c r="J168" s="133">
        <v>0</v>
      </c>
      <c r="K168" s="133">
        <v>0</v>
      </c>
      <c r="L168" s="133">
        <f t="shared" si="5"/>
        <v>378964384</v>
      </c>
      <c r="M168" s="29"/>
    </row>
    <row r="169" spans="1:13" ht="18" customHeight="1">
      <c r="A169" s="11">
        <v>163</v>
      </c>
      <c r="B169" s="46" t="s">
        <v>1919</v>
      </c>
      <c r="C169" s="46" t="s">
        <v>1920</v>
      </c>
      <c r="D169" s="59">
        <v>1</v>
      </c>
      <c r="E169" s="53" t="s">
        <v>2080</v>
      </c>
      <c r="F169" s="46" t="s">
        <v>116</v>
      </c>
      <c r="G169" s="59" t="s">
        <v>151</v>
      </c>
      <c r="H169" s="165" t="s">
        <v>1</v>
      </c>
      <c r="I169" s="165">
        <v>113000000</v>
      </c>
      <c r="J169" s="133"/>
      <c r="K169" s="133"/>
      <c r="L169" s="133">
        <f t="shared" si="5"/>
        <v>113000000</v>
      </c>
      <c r="M169" s="29"/>
    </row>
    <row r="170" spans="1:13" ht="18" customHeight="1">
      <c r="A170" s="11">
        <v>164</v>
      </c>
      <c r="B170" s="46" t="s">
        <v>1919</v>
      </c>
      <c r="C170" s="46" t="s">
        <v>1920</v>
      </c>
      <c r="D170" s="59">
        <v>1</v>
      </c>
      <c r="E170" s="53" t="s">
        <v>1995</v>
      </c>
      <c r="F170" s="46" t="s">
        <v>116</v>
      </c>
      <c r="G170" s="59" t="s">
        <v>151</v>
      </c>
      <c r="H170" s="165" t="s">
        <v>1</v>
      </c>
      <c r="I170" s="165">
        <v>130000000</v>
      </c>
      <c r="J170" s="165"/>
      <c r="K170" s="165"/>
      <c r="L170" s="133">
        <f t="shared" si="5"/>
        <v>130000000</v>
      </c>
      <c r="M170" s="46"/>
    </row>
    <row r="171" spans="1:13" ht="18" customHeight="1">
      <c r="A171" s="11">
        <v>165</v>
      </c>
      <c r="B171" s="46" t="s">
        <v>1919</v>
      </c>
      <c r="C171" s="46" t="s">
        <v>1933</v>
      </c>
      <c r="D171" s="59">
        <v>1</v>
      </c>
      <c r="E171" s="47" t="s">
        <v>2082</v>
      </c>
      <c r="F171" s="59" t="s">
        <v>116</v>
      </c>
      <c r="G171" s="59" t="s">
        <v>151</v>
      </c>
      <c r="H171" s="165" t="s">
        <v>1</v>
      </c>
      <c r="I171" s="165">
        <v>740633177</v>
      </c>
      <c r="J171" s="165">
        <v>156658160</v>
      </c>
      <c r="K171" s="165">
        <v>40370894</v>
      </c>
      <c r="L171" s="133">
        <f t="shared" si="5"/>
        <v>937662231</v>
      </c>
      <c r="M171" s="46"/>
    </row>
    <row r="172" spans="1:13" ht="18" customHeight="1">
      <c r="A172" s="11">
        <v>166</v>
      </c>
      <c r="B172" s="46" t="s">
        <v>1919</v>
      </c>
      <c r="C172" s="46" t="s">
        <v>1359</v>
      </c>
      <c r="D172" s="46">
        <v>1</v>
      </c>
      <c r="E172" s="53" t="s">
        <v>2090</v>
      </c>
      <c r="F172" s="46" t="s">
        <v>116</v>
      </c>
      <c r="G172" s="46" t="s">
        <v>157</v>
      </c>
      <c r="H172" s="46" t="s">
        <v>1</v>
      </c>
      <c r="I172" s="133">
        <v>179235974</v>
      </c>
      <c r="J172" s="133">
        <v>114913487</v>
      </c>
      <c r="K172" s="133">
        <v>18906260</v>
      </c>
      <c r="L172" s="133">
        <f t="shared" si="5"/>
        <v>313055721</v>
      </c>
      <c r="M172" s="46"/>
    </row>
    <row r="173" spans="1:13" ht="18" customHeight="1">
      <c r="A173" s="11">
        <v>167</v>
      </c>
      <c r="B173" s="46" t="s">
        <v>1919</v>
      </c>
      <c r="C173" s="59" t="s">
        <v>171</v>
      </c>
      <c r="D173" s="46">
        <v>1</v>
      </c>
      <c r="E173" s="53" t="s">
        <v>2095</v>
      </c>
      <c r="F173" s="46" t="s">
        <v>55</v>
      </c>
      <c r="G173" s="46" t="s">
        <v>151</v>
      </c>
      <c r="H173" s="46" t="s">
        <v>0</v>
      </c>
      <c r="I173" s="133">
        <v>200000000</v>
      </c>
      <c r="J173" s="133"/>
      <c r="K173" s="133"/>
      <c r="L173" s="133">
        <f t="shared" si="5"/>
        <v>200000000</v>
      </c>
      <c r="M173" s="46"/>
    </row>
    <row r="174" spans="1:13" ht="18" customHeight="1">
      <c r="A174" s="11">
        <v>168</v>
      </c>
      <c r="B174" s="46" t="s">
        <v>1919</v>
      </c>
      <c r="C174" s="59" t="s">
        <v>171</v>
      </c>
      <c r="D174" s="46">
        <v>1</v>
      </c>
      <c r="E174" s="53" t="s">
        <v>2081</v>
      </c>
      <c r="F174" s="46" t="s">
        <v>72</v>
      </c>
      <c r="G174" s="46" t="s">
        <v>157</v>
      </c>
      <c r="H174" s="46" t="s">
        <v>18</v>
      </c>
      <c r="I174" s="133">
        <v>220000000</v>
      </c>
      <c r="J174" s="133">
        <v>50000000</v>
      </c>
      <c r="K174" s="133"/>
      <c r="L174" s="133">
        <f t="shared" si="5"/>
        <v>270000000</v>
      </c>
      <c r="M174" s="46"/>
    </row>
    <row r="175" spans="1:13" ht="18" customHeight="1">
      <c r="A175" s="11">
        <v>169</v>
      </c>
      <c r="B175" s="12" t="s">
        <v>2232</v>
      </c>
      <c r="C175" s="12" t="s">
        <v>2233</v>
      </c>
      <c r="D175" s="12">
        <v>1</v>
      </c>
      <c r="E175" s="16" t="s">
        <v>2234</v>
      </c>
      <c r="F175" s="12" t="s">
        <v>16</v>
      </c>
      <c r="G175" s="12" t="s">
        <v>154</v>
      </c>
      <c r="H175" s="12" t="s">
        <v>0</v>
      </c>
      <c r="I175" s="14">
        <v>31200000000</v>
      </c>
      <c r="J175" s="14">
        <v>14100000000</v>
      </c>
      <c r="K175" s="14"/>
      <c r="L175" s="14">
        <f t="shared" si="5"/>
        <v>45300000000</v>
      </c>
      <c r="M175" s="12"/>
    </row>
    <row r="176" spans="1:13" ht="18" customHeight="1">
      <c r="A176" s="11">
        <v>170</v>
      </c>
      <c r="B176" s="11" t="s">
        <v>2232</v>
      </c>
      <c r="C176" s="11" t="s">
        <v>63</v>
      </c>
      <c r="D176" s="11">
        <v>1</v>
      </c>
      <c r="E176" s="22" t="s">
        <v>2236</v>
      </c>
      <c r="F176" s="11" t="s">
        <v>64</v>
      </c>
      <c r="G176" s="11" t="s">
        <v>229</v>
      </c>
      <c r="H176" s="11" t="s">
        <v>0</v>
      </c>
      <c r="I176" s="15">
        <v>30700000000</v>
      </c>
      <c r="J176" s="15">
        <v>7700000000</v>
      </c>
      <c r="K176" s="15"/>
      <c r="L176" s="14">
        <f t="shared" si="5"/>
        <v>38400000000</v>
      </c>
      <c r="M176" s="11"/>
    </row>
    <row r="177" spans="1:13" ht="18" customHeight="1">
      <c r="A177" s="11">
        <v>171</v>
      </c>
      <c r="B177" s="11" t="s">
        <v>2232</v>
      </c>
      <c r="C177" s="11" t="s">
        <v>63</v>
      </c>
      <c r="D177" s="11">
        <v>1</v>
      </c>
      <c r="E177" s="22" t="s">
        <v>2235</v>
      </c>
      <c r="F177" s="11" t="s">
        <v>64</v>
      </c>
      <c r="G177" s="11" t="s">
        <v>202</v>
      </c>
      <c r="H177" s="11" t="s">
        <v>31</v>
      </c>
      <c r="I177" s="15">
        <v>30119000000</v>
      </c>
      <c r="J177" s="15">
        <v>5727000000</v>
      </c>
      <c r="K177" s="15"/>
      <c r="L177" s="14">
        <f t="shared" si="5"/>
        <v>35846000000</v>
      </c>
      <c r="M177" s="11" t="s">
        <v>734</v>
      </c>
    </row>
    <row r="178" spans="1:13" ht="18" customHeight="1">
      <c r="A178" s="11">
        <v>172</v>
      </c>
      <c r="B178" s="11" t="s">
        <v>2232</v>
      </c>
      <c r="C178" s="11" t="s">
        <v>2237</v>
      </c>
      <c r="D178" s="11">
        <v>1</v>
      </c>
      <c r="E178" s="20" t="s">
        <v>2239</v>
      </c>
      <c r="F178" s="57" t="s">
        <v>20</v>
      </c>
      <c r="G178" s="11" t="s">
        <v>229</v>
      </c>
      <c r="H178" s="11" t="s">
        <v>18</v>
      </c>
      <c r="I178" s="15">
        <v>1000000000</v>
      </c>
      <c r="J178" s="15">
        <v>2400000000</v>
      </c>
      <c r="K178" s="15">
        <v>0</v>
      </c>
      <c r="L178" s="14">
        <f t="shared" si="5"/>
        <v>3400000000</v>
      </c>
      <c r="M178" s="11"/>
    </row>
    <row r="179" spans="1:13" ht="18" customHeight="1">
      <c r="A179" s="11">
        <v>173</v>
      </c>
      <c r="B179" s="11" t="s">
        <v>2232</v>
      </c>
      <c r="C179" s="11" t="s">
        <v>2237</v>
      </c>
      <c r="D179" s="11">
        <v>1</v>
      </c>
      <c r="E179" s="53" t="s">
        <v>2238</v>
      </c>
      <c r="F179" s="11" t="s">
        <v>72</v>
      </c>
      <c r="G179" s="11" t="s">
        <v>229</v>
      </c>
      <c r="H179" s="11" t="s">
        <v>26</v>
      </c>
      <c r="I179" s="15">
        <v>650000000</v>
      </c>
      <c r="J179" s="15">
        <v>150000000</v>
      </c>
      <c r="K179" s="15">
        <v>0</v>
      </c>
      <c r="L179" s="14">
        <f t="shared" si="5"/>
        <v>800000000</v>
      </c>
      <c r="M179" s="11"/>
    </row>
    <row r="180" spans="1:13" ht="18" customHeight="1">
      <c r="A180" s="11">
        <v>174</v>
      </c>
      <c r="B180" s="11" t="s">
        <v>2232</v>
      </c>
      <c r="C180" s="11" t="s">
        <v>2237</v>
      </c>
      <c r="D180" s="11">
        <v>1</v>
      </c>
      <c r="E180" s="22" t="s">
        <v>2240</v>
      </c>
      <c r="F180" s="57" t="s">
        <v>20</v>
      </c>
      <c r="G180" s="11" t="s">
        <v>2241</v>
      </c>
      <c r="H180" s="11" t="s">
        <v>26</v>
      </c>
      <c r="I180" s="15">
        <v>1300000000</v>
      </c>
      <c r="J180" s="15">
        <v>2400000000</v>
      </c>
      <c r="K180" s="15">
        <v>33400000</v>
      </c>
      <c r="L180" s="14">
        <f t="shared" si="5"/>
        <v>3733400000</v>
      </c>
      <c r="M180" s="11"/>
    </row>
    <row r="181" spans="1:13" ht="18" customHeight="1">
      <c r="A181" s="11">
        <v>175</v>
      </c>
      <c r="B181" s="108" t="s">
        <v>79</v>
      </c>
      <c r="C181" s="108" t="s">
        <v>83</v>
      </c>
      <c r="D181" s="46">
        <v>1</v>
      </c>
      <c r="E181" s="70" t="s">
        <v>2242</v>
      </c>
      <c r="F181" s="57" t="s">
        <v>20</v>
      </c>
      <c r="G181" s="46" t="s">
        <v>202</v>
      </c>
      <c r="H181" s="46" t="s">
        <v>1</v>
      </c>
      <c r="I181" s="54">
        <v>1100000000</v>
      </c>
      <c r="J181" s="54">
        <v>6432000000</v>
      </c>
      <c r="K181" s="52"/>
      <c r="L181" s="14">
        <f t="shared" si="5"/>
        <v>7532000000</v>
      </c>
      <c r="M181" s="46"/>
    </row>
    <row r="182" spans="1:13" ht="18" customHeight="1">
      <c r="A182" s="11">
        <v>176</v>
      </c>
      <c r="B182" s="11" t="s">
        <v>2232</v>
      </c>
      <c r="C182" s="11" t="s">
        <v>148</v>
      </c>
      <c r="D182" s="11">
        <v>1</v>
      </c>
      <c r="E182" s="39" t="s">
        <v>2244</v>
      </c>
      <c r="F182" s="11" t="s">
        <v>72</v>
      </c>
      <c r="G182" s="11" t="s">
        <v>202</v>
      </c>
      <c r="H182" s="11" t="s">
        <v>26</v>
      </c>
      <c r="I182" s="15">
        <v>100000000</v>
      </c>
      <c r="J182" s="15">
        <v>50000000</v>
      </c>
      <c r="K182" s="15"/>
      <c r="L182" s="14">
        <f t="shared" si="5"/>
        <v>150000000</v>
      </c>
      <c r="M182" s="11"/>
    </row>
    <row r="183" spans="1:13" ht="18" customHeight="1">
      <c r="A183" s="11">
        <v>177</v>
      </c>
      <c r="B183" s="11" t="s">
        <v>2232</v>
      </c>
      <c r="C183" s="11" t="s">
        <v>148</v>
      </c>
      <c r="D183" s="11">
        <v>1</v>
      </c>
      <c r="E183" s="39" t="s">
        <v>2243</v>
      </c>
      <c r="F183" s="11" t="s">
        <v>149</v>
      </c>
      <c r="G183" s="11" t="s">
        <v>202</v>
      </c>
      <c r="H183" s="11" t="s">
        <v>26</v>
      </c>
      <c r="I183" s="15">
        <v>100000000</v>
      </c>
      <c r="J183" s="15">
        <v>50000000</v>
      </c>
      <c r="K183" s="15"/>
      <c r="L183" s="14">
        <f t="shared" si="5"/>
        <v>150000000</v>
      </c>
      <c r="M183" s="11"/>
    </row>
    <row r="184" spans="1:13" ht="18" customHeight="1">
      <c r="A184" s="11">
        <v>178</v>
      </c>
      <c r="B184" s="11" t="s">
        <v>2232</v>
      </c>
      <c r="C184" s="11" t="s">
        <v>148</v>
      </c>
      <c r="D184" s="11">
        <v>1</v>
      </c>
      <c r="E184" s="22" t="s">
        <v>2245</v>
      </c>
      <c r="F184" s="11" t="s">
        <v>72</v>
      </c>
      <c r="G184" s="11" t="s">
        <v>202</v>
      </c>
      <c r="H184" s="11" t="s">
        <v>26</v>
      </c>
      <c r="I184" s="15">
        <v>24000000</v>
      </c>
      <c r="J184" s="15">
        <v>17000000</v>
      </c>
      <c r="K184" s="15"/>
      <c r="L184" s="14">
        <f t="shared" si="5"/>
        <v>41000000</v>
      </c>
      <c r="M184" s="11"/>
    </row>
    <row r="185" spans="1:13" ht="18" customHeight="1">
      <c r="A185" s="11">
        <v>179</v>
      </c>
      <c r="B185" s="11" t="s">
        <v>2232</v>
      </c>
      <c r="C185" s="11" t="s">
        <v>148</v>
      </c>
      <c r="D185" s="11">
        <v>1</v>
      </c>
      <c r="E185" s="39" t="s">
        <v>267</v>
      </c>
      <c r="F185" s="11" t="s">
        <v>72</v>
      </c>
      <c r="G185" s="11" t="s">
        <v>172</v>
      </c>
      <c r="H185" s="11" t="s">
        <v>26</v>
      </c>
      <c r="I185" s="15">
        <v>180000000</v>
      </c>
      <c r="J185" s="15">
        <v>60000000</v>
      </c>
      <c r="K185" s="15"/>
      <c r="L185" s="14">
        <f t="shared" si="5"/>
        <v>240000000</v>
      </c>
      <c r="M185" s="11"/>
    </row>
    <row r="186" spans="1:13" ht="18" customHeight="1">
      <c r="A186" s="11">
        <v>180</v>
      </c>
      <c r="B186" s="11" t="s">
        <v>2232</v>
      </c>
      <c r="C186" s="11" t="s">
        <v>148</v>
      </c>
      <c r="D186" s="11">
        <v>1</v>
      </c>
      <c r="E186" s="39" t="s">
        <v>266</v>
      </c>
      <c r="F186" s="11" t="s">
        <v>149</v>
      </c>
      <c r="G186" s="11" t="s">
        <v>172</v>
      </c>
      <c r="H186" s="11" t="s">
        <v>26</v>
      </c>
      <c r="I186" s="15">
        <v>300000000</v>
      </c>
      <c r="J186" s="15">
        <v>100000000</v>
      </c>
      <c r="K186" s="15"/>
      <c r="L186" s="14">
        <f t="shared" si="5"/>
        <v>400000000</v>
      </c>
      <c r="M186" s="11"/>
    </row>
    <row r="187" spans="1:13" ht="18" customHeight="1">
      <c r="A187" s="11">
        <v>181</v>
      </c>
      <c r="B187" s="46" t="s">
        <v>2232</v>
      </c>
      <c r="C187" s="46" t="s">
        <v>148</v>
      </c>
      <c r="D187" s="46">
        <v>1</v>
      </c>
      <c r="E187" s="55" t="s">
        <v>2246</v>
      </c>
      <c r="F187" s="46" t="s">
        <v>72</v>
      </c>
      <c r="G187" s="46" t="s">
        <v>202</v>
      </c>
      <c r="H187" s="11" t="s">
        <v>26</v>
      </c>
      <c r="I187" s="52">
        <v>100000000</v>
      </c>
      <c r="J187" s="52"/>
      <c r="K187" s="52"/>
      <c r="L187" s="14">
        <f t="shared" si="5"/>
        <v>100000000</v>
      </c>
      <c r="M187" s="46"/>
    </row>
    <row r="188" spans="1:13" ht="18" customHeight="1">
      <c r="A188" s="11">
        <v>182</v>
      </c>
      <c r="B188" s="11" t="s">
        <v>2232</v>
      </c>
      <c r="C188" s="11" t="s">
        <v>61</v>
      </c>
      <c r="D188" s="11">
        <v>1</v>
      </c>
      <c r="E188" s="22" t="s">
        <v>2247</v>
      </c>
      <c r="F188" s="11" t="s">
        <v>62</v>
      </c>
      <c r="G188" s="11" t="s">
        <v>202</v>
      </c>
      <c r="H188" s="11" t="s">
        <v>26</v>
      </c>
      <c r="I188" s="15">
        <v>446721000</v>
      </c>
      <c r="J188" s="15">
        <v>363387817</v>
      </c>
      <c r="K188" s="15"/>
      <c r="L188" s="14">
        <f t="shared" si="5"/>
        <v>810108817</v>
      </c>
      <c r="M188" s="11"/>
    </row>
    <row r="189" spans="1:13" ht="18" customHeight="1">
      <c r="A189" s="11">
        <v>183</v>
      </c>
      <c r="B189" s="11" t="s">
        <v>2232</v>
      </c>
      <c r="C189" s="11" t="s">
        <v>61</v>
      </c>
      <c r="D189" s="11">
        <v>1</v>
      </c>
      <c r="E189" s="22" t="s">
        <v>2248</v>
      </c>
      <c r="F189" s="11" t="s">
        <v>62</v>
      </c>
      <c r="G189" s="11" t="s">
        <v>172</v>
      </c>
      <c r="H189" s="11" t="s">
        <v>26</v>
      </c>
      <c r="I189" s="15">
        <v>100000000</v>
      </c>
      <c r="J189" s="15">
        <v>0</v>
      </c>
      <c r="K189" s="15"/>
      <c r="L189" s="14">
        <f t="shared" si="5"/>
        <v>100000000</v>
      </c>
      <c r="M189" s="29"/>
    </row>
    <row r="190" spans="1:13" ht="18" customHeight="1">
      <c r="A190" s="11">
        <v>184</v>
      </c>
      <c r="B190" s="11" t="s">
        <v>85</v>
      </c>
      <c r="C190" s="11" t="s">
        <v>29</v>
      </c>
      <c r="D190" s="11">
        <v>1</v>
      </c>
      <c r="E190" s="22" t="s">
        <v>1038</v>
      </c>
      <c r="F190" s="11" t="s">
        <v>62</v>
      </c>
      <c r="G190" s="11" t="s">
        <v>70</v>
      </c>
      <c r="H190" s="11" t="s">
        <v>31</v>
      </c>
      <c r="I190" s="15">
        <v>469020000</v>
      </c>
      <c r="J190" s="15">
        <v>1669353000</v>
      </c>
      <c r="K190" s="15"/>
      <c r="L190" s="15">
        <f t="shared" si="5"/>
        <v>2138373000</v>
      </c>
      <c r="M190" s="11" t="s">
        <v>1622</v>
      </c>
    </row>
    <row r="191" spans="1:13" ht="18" customHeight="1">
      <c r="A191" s="11">
        <v>185</v>
      </c>
      <c r="B191" s="11" t="s">
        <v>85</v>
      </c>
      <c r="C191" s="11" t="s">
        <v>186</v>
      </c>
      <c r="D191" s="11">
        <v>1</v>
      </c>
      <c r="E191" s="22" t="s">
        <v>2557</v>
      </c>
      <c r="F191" s="57" t="s">
        <v>20</v>
      </c>
      <c r="G191" s="11" t="s">
        <v>2558</v>
      </c>
      <c r="H191" s="11" t="s">
        <v>18</v>
      </c>
      <c r="I191" s="15">
        <v>236788000</v>
      </c>
      <c r="J191" s="15"/>
      <c r="K191" s="15"/>
      <c r="L191" s="15">
        <f t="shared" si="5"/>
        <v>236788000</v>
      </c>
      <c r="M191" s="11"/>
    </row>
    <row r="192" spans="1:13" ht="18" customHeight="1">
      <c r="A192" s="11">
        <v>186</v>
      </c>
      <c r="B192" s="11" t="s">
        <v>85</v>
      </c>
      <c r="C192" s="11" t="s">
        <v>164</v>
      </c>
      <c r="D192" s="11">
        <v>1</v>
      </c>
      <c r="E192" s="22" t="s">
        <v>2556</v>
      </c>
      <c r="F192" s="11" t="s">
        <v>28</v>
      </c>
      <c r="G192" s="11" t="s">
        <v>70</v>
      </c>
      <c r="H192" s="11" t="s">
        <v>18</v>
      </c>
      <c r="I192" s="15">
        <v>246326447</v>
      </c>
      <c r="J192" s="15">
        <v>179205657</v>
      </c>
      <c r="K192" s="15">
        <v>0</v>
      </c>
      <c r="L192" s="15">
        <f t="shared" si="5"/>
        <v>425532104</v>
      </c>
      <c r="M192" s="11"/>
    </row>
    <row r="193" spans="1:13" ht="18" customHeight="1">
      <c r="A193" s="11">
        <v>187</v>
      </c>
      <c r="B193" s="11" t="s">
        <v>85</v>
      </c>
      <c r="C193" s="11" t="s">
        <v>164</v>
      </c>
      <c r="D193" s="11">
        <v>1</v>
      </c>
      <c r="E193" s="22" t="s">
        <v>2555</v>
      </c>
      <c r="F193" s="11" t="s">
        <v>28</v>
      </c>
      <c r="G193" s="11" t="s">
        <v>70</v>
      </c>
      <c r="H193" s="11" t="s">
        <v>18</v>
      </c>
      <c r="I193" s="15">
        <v>1527680808</v>
      </c>
      <c r="J193" s="15">
        <v>661301755</v>
      </c>
      <c r="K193" s="15">
        <v>400000000</v>
      </c>
      <c r="L193" s="15">
        <f t="shared" si="5"/>
        <v>2588982563</v>
      </c>
      <c r="M193" s="11"/>
    </row>
    <row r="194" spans="1:13" ht="18" customHeight="1">
      <c r="A194" s="11">
        <v>188</v>
      </c>
      <c r="B194" s="11" t="s">
        <v>85</v>
      </c>
      <c r="C194" s="11" t="s">
        <v>2536</v>
      </c>
      <c r="D194" s="11">
        <v>1</v>
      </c>
      <c r="E194" s="22" t="s">
        <v>2553</v>
      </c>
      <c r="F194" s="11" t="s">
        <v>28</v>
      </c>
      <c r="G194" s="11" t="s">
        <v>70</v>
      </c>
      <c r="H194" s="11" t="s">
        <v>18</v>
      </c>
      <c r="I194" s="15">
        <v>170000000</v>
      </c>
      <c r="J194" s="15">
        <v>140000000</v>
      </c>
      <c r="K194" s="15">
        <v>0</v>
      </c>
      <c r="L194" s="15">
        <f t="shared" si="5"/>
        <v>310000000</v>
      </c>
      <c r="M194" s="11"/>
    </row>
    <row r="195" spans="1:13" ht="18" customHeight="1">
      <c r="A195" s="11">
        <v>189</v>
      </c>
      <c r="B195" s="11" t="s">
        <v>85</v>
      </c>
      <c r="C195" s="32" t="s">
        <v>87</v>
      </c>
      <c r="D195" s="11">
        <v>1</v>
      </c>
      <c r="E195" s="22" t="s">
        <v>2554</v>
      </c>
      <c r="F195" s="11" t="s">
        <v>28</v>
      </c>
      <c r="G195" s="11" t="s">
        <v>70</v>
      </c>
      <c r="H195" s="11" t="s">
        <v>26</v>
      </c>
      <c r="I195" s="15">
        <v>125000000</v>
      </c>
      <c r="J195" s="15">
        <v>130000000</v>
      </c>
      <c r="K195" s="15">
        <v>69000000</v>
      </c>
      <c r="L195" s="15">
        <f t="shared" si="5"/>
        <v>324000000</v>
      </c>
      <c r="M195" s="11"/>
    </row>
    <row r="196" spans="1:13" ht="18" customHeight="1">
      <c r="A196" s="11">
        <v>190</v>
      </c>
      <c r="B196" s="11" t="s">
        <v>85</v>
      </c>
      <c r="C196" s="11" t="s">
        <v>93</v>
      </c>
      <c r="D196" s="11">
        <v>1</v>
      </c>
      <c r="E196" s="22" t="s">
        <v>2549</v>
      </c>
      <c r="F196" s="57" t="s">
        <v>20</v>
      </c>
      <c r="G196" s="11" t="s">
        <v>70</v>
      </c>
      <c r="H196" s="11" t="s">
        <v>26</v>
      </c>
      <c r="I196" s="15">
        <v>150000000</v>
      </c>
      <c r="J196" s="15">
        <v>1063636363</v>
      </c>
      <c r="K196" s="15"/>
      <c r="L196" s="15">
        <f t="shared" si="5"/>
        <v>1213636363</v>
      </c>
      <c r="M196" s="11"/>
    </row>
    <row r="197" spans="1:13" ht="18" customHeight="1">
      <c r="A197" s="11">
        <v>191</v>
      </c>
      <c r="B197" s="11" t="s">
        <v>85</v>
      </c>
      <c r="C197" s="11" t="s">
        <v>93</v>
      </c>
      <c r="D197" s="11">
        <v>1</v>
      </c>
      <c r="E197" s="22" t="s">
        <v>2550</v>
      </c>
      <c r="F197" s="57" t="s">
        <v>20</v>
      </c>
      <c r="G197" s="11" t="s">
        <v>70</v>
      </c>
      <c r="H197" s="11" t="s">
        <v>26</v>
      </c>
      <c r="I197" s="15">
        <v>100000000</v>
      </c>
      <c r="J197" s="15">
        <v>68000000</v>
      </c>
      <c r="K197" s="15"/>
      <c r="L197" s="15">
        <f t="shared" si="5"/>
        <v>168000000</v>
      </c>
      <c r="M197" s="11"/>
    </row>
    <row r="198" spans="1:13" ht="18" customHeight="1">
      <c r="A198" s="11">
        <v>192</v>
      </c>
      <c r="B198" s="11" t="s">
        <v>85</v>
      </c>
      <c r="C198" s="11" t="s">
        <v>93</v>
      </c>
      <c r="D198" s="11">
        <v>1</v>
      </c>
      <c r="E198" s="22" t="s">
        <v>2551</v>
      </c>
      <c r="F198" s="57" t="s">
        <v>20</v>
      </c>
      <c r="G198" s="11" t="s">
        <v>70</v>
      </c>
      <c r="H198" s="11" t="s">
        <v>26</v>
      </c>
      <c r="I198" s="15">
        <v>70000000</v>
      </c>
      <c r="J198" s="15">
        <v>30000000</v>
      </c>
      <c r="K198" s="15"/>
      <c r="L198" s="15">
        <f t="shared" si="5"/>
        <v>100000000</v>
      </c>
      <c r="M198" s="11"/>
    </row>
    <row r="199" spans="1:13" ht="18" customHeight="1">
      <c r="A199" s="11">
        <v>193</v>
      </c>
      <c r="B199" s="11" t="s">
        <v>85</v>
      </c>
      <c r="C199" s="11" t="s">
        <v>93</v>
      </c>
      <c r="D199" s="11">
        <v>1</v>
      </c>
      <c r="E199" s="22" t="s">
        <v>2548</v>
      </c>
      <c r="F199" s="57" t="s">
        <v>20</v>
      </c>
      <c r="G199" s="11" t="s">
        <v>70</v>
      </c>
      <c r="H199" s="11" t="s">
        <v>26</v>
      </c>
      <c r="I199" s="15">
        <v>2639672000</v>
      </c>
      <c r="J199" s="15">
        <v>2410078000</v>
      </c>
      <c r="K199" s="15">
        <v>25000000</v>
      </c>
      <c r="L199" s="15">
        <f t="shared" ref="L199:L206" si="6">I199+J199+K199</f>
        <v>5074750000</v>
      </c>
      <c r="M199" s="11"/>
    </row>
    <row r="200" spans="1:13" ht="18" customHeight="1">
      <c r="A200" s="11">
        <v>194</v>
      </c>
      <c r="B200" s="11" t="s">
        <v>85</v>
      </c>
      <c r="C200" s="11" t="s">
        <v>93</v>
      </c>
      <c r="D200" s="11">
        <v>1</v>
      </c>
      <c r="E200" s="22" t="s">
        <v>2547</v>
      </c>
      <c r="F200" s="57" t="s">
        <v>20</v>
      </c>
      <c r="G200" s="11" t="s">
        <v>70</v>
      </c>
      <c r="H200" s="11" t="s">
        <v>26</v>
      </c>
      <c r="I200" s="15">
        <v>2471679000</v>
      </c>
      <c r="J200" s="15">
        <v>2402879000</v>
      </c>
      <c r="K200" s="15">
        <v>25000000</v>
      </c>
      <c r="L200" s="15">
        <f t="shared" si="6"/>
        <v>4899558000</v>
      </c>
      <c r="M200" s="11"/>
    </row>
    <row r="201" spans="1:13" ht="18" customHeight="1">
      <c r="A201" s="11">
        <v>195</v>
      </c>
      <c r="B201" s="11" t="s">
        <v>85</v>
      </c>
      <c r="C201" s="11" t="s">
        <v>40</v>
      </c>
      <c r="D201" s="11">
        <v>1</v>
      </c>
      <c r="E201" s="22" t="s">
        <v>2542</v>
      </c>
      <c r="F201" s="11" t="s">
        <v>28</v>
      </c>
      <c r="G201" s="11" t="s">
        <v>70</v>
      </c>
      <c r="H201" s="11" t="s">
        <v>18</v>
      </c>
      <c r="I201" s="15">
        <v>527472323</v>
      </c>
      <c r="J201" s="15">
        <v>0</v>
      </c>
      <c r="K201" s="15">
        <v>0</v>
      </c>
      <c r="L201" s="15">
        <f t="shared" si="6"/>
        <v>527472323</v>
      </c>
      <c r="M201" s="11"/>
    </row>
    <row r="202" spans="1:13" ht="18" customHeight="1">
      <c r="A202" s="11">
        <v>196</v>
      </c>
      <c r="B202" s="11" t="s">
        <v>85</v>
      </c>
      <c r="C202" s="11" t="s">
        <v>40</v>
      </c>
      <c r="D202" s="11">
        <v>1</v>
      </c>
      <c r="E202" s="22" t="s">
        <v>2543</v>
      </c>
      <c r="F202" s="11" t="s">
        <v>28</v>
      </c>
      <c r="G202" s="11" t="s">
        <v>70</v>
      </c>
      <c r="H202" s="11" t="s">
        <v>18</v>
      </c>
      <c r="I202" s="15">
        <v>300572188</v>
      </c>
      <c r="J202" s="15">
        <v>0</v>
      </c>
      <c r="K202" s="15">
        <v>0</v>
      </c>
      <c r="L202" s="15">
        <f t="shared" si="6"/>
        <v>300572188</v>
      </c>
      <c r="M202" s="11"/>
    </row>
    <row r="203" spans="1:13" ht="18" customHeight="1">
      <c r="A203" s="11">
        <v>197</v>
      </c>
      <c r="B203" s="11" t="s">
        <v>85</v>
      </c>
      <c r="C203" s="11" t="s">
        <v>40</v>
      </c>
      <c r="D203" s="11">
        <v>1</v>
      </c>
      <c r="E203" s="22" t="s">
        <v>2544</v>
      </c>
      <c r="F203" s="11" t="s">
        <v>28</v>
      </c>
      <c r="G203" s="11" t="s">
        <v>70</v>
      </c>
      <c r="H203" s="11" t="s">
        <v>18</v>
      </c>
      <c r="I203" s="15">
        <v>503320086</v>
      </c>
      <c r="J203" s="15">
        <v>0</v>
      </c>
      <c r="K203" s="15">
        <v>0</v>
      </c>
      <c r="L203" s="15">
        <f t="shared" si="6"/>
        <v>503320086</v>
      </c>
      <c r="M203" s="11"/>
    </row>
    <row r="204" spans="1:13" ht="18" customHeight="1">
      <c r="A204" s="11">
        <v>198</v>
      </c>
      <c r="B204" s="11" t="s">
        <v>85</v>
      </c>
      <c r="C204" s="11" t="s">
        <v>40</v>
      </c>
      <c r="D204" s="11">
        <v>1</v>
      </c>
      <c r="E204" s="22" t="s">
        <v>2545</v>
      </c>
      <c r="F204" s="11" t="s">
        <v>28</v>
      </c>
      <c r="G204" s="11" t="s">
        <v>70</v>
      </c>
      <c r="H204" s="11" t="s">
        <v>18</v>
      </c>
      <c r="I204" s="15">
        <v>579270941</v>
      </c>
      <c r="J204" s="15">
        <v>0</v>
      </c>
      <c r="K204" s="15">
        <v>0</v>
      </c>
      <c r="L204" s="15">
        <f t="shared" si="6"/>
        <v>579270941</v>
      </c>
      <c r="M204" s="11"/>
    </row>
    <row r="205" spans="1:13" ht="18" customHeight="1">
      <c r="A205" s="11">
        <v>199</v>
      </c>
      <c r="B205" s="11" t="s">
        <v>85</v>
      </c>
      <c r="C205" s="11" t="s">
        <v>40</v>
      </c>
      <c r="D205" s="11">
        <v>1</v>
      </c>
      <c r="E205" s="22" t="s">
        <v>2546</v>
      </c>
      <c r="F205" s="11" t="s">
        <v>28</v>
      </c>
      <c r="G205" s="11" t="s">
        <v>70</v>
      </c>
      <c r="H205" s="11" t="s">
        <v>18</v>
      </c>
      <c r="I205" s="15">
        <v>484296490</v>
      </c>
      <c r="J205" s="15">
        <v>0</v>
      </c>
      <c r="K205" s="15">
        <v>0</v>
      </c>
      <c r="L205" s="15">
        <f t="shared" si="6"/>
        <v>484296490</v>
      </c>
      <c r="M205" s="11"/>
    </row>
    <row r="206" spans="1:13" ht="18" customHeight="1">
      <c r="A206" s="11">
        <v>200</v>
      </c>
      <c r="B206" s="11" t="s">
        <v>85</v>
      </c>
      <c r="C206" s="11" t="s">
        <v>27</v>
      </c>
      <c r="D206" s="11">
        <v>1</v>
      </c>
      <c r="E206" s="22" t="s">
        <v>2552</v>
      </c>
      <c r="F206" s="11" t="s">
        <v>81</v>
      </c>
      <c r="G206" s="11" t="s">
        <v>70</v>
      </c>
      <c r="H206" s="11" t="s">
        <v>18</v>
      </c>
      <c r="I206" s="15">
        <v>3897530000</v>
      </c>
      <c r="J206" s="15">
        <v>155770000</v>
      </c>
      <c r="K206" s="15">
        <v>0</v>
      </c>
      <c r="L206" s="15">
        <f t="shared" si="6"/>
        <v>4053300000</v>
      </c>
      <c r="M206" s="11"/>
    </row>
    <row r="207" spans="1:13" ht="18" customHeight="1">
      <c r="A207" s="11">
        <v>201</v>
      </c>
      <c r="B207" s="11" t="s">
        <v>95</v>
      </c>
      <c r="C207" s="11" t="s">
        <v>108</v>
      </c>
      <c r="D207" s="11">
        <v>1</v>
      </c>
      <c r="E207" s="20" t="s">
        <v>2699</v>
      </c>
      <c r="F207" s="11" t="s">
        <v>28</v>
      </c>
      <c r="G207" s="11" t="s">
        <v>57</v>
      </c>
      <c r="H207" s="11" t="s">
        <v>26</v>
      </c>
      <c r="I207" s="15">
        <v>247000000</v>
      </c>
      <c r="J207" s="15">
        <v>59000000</v>
      </c>
      <c r="K207" s="15">
        <v>0</v>
      </c>
      <c r="L207" s="15">
        <v>306000000</v>
      </c>
      <c r="M207" s="11"/>
    </row>
    <row r="208" spans="1:13" ht="18" customHeight="1">
      <c r="A208" s="11">
        <v>202</v>
      </c>
      <c r="B208" s="11" t="s">
        <v>95</v>
      </c>
      <c r="C208" s="11" t="s">
        <v>108</v>
      </c>
      <c r="D208" s="11">
        <v>1</v>
      </c>
      <c r="E208" s="20" t="s">
        <v>2698</v>
      </c>
      <c r="F208" s="11" t="s">
        <v>28</v>
      </c>
      <c r="G208" s="11" t="s">
        <v>57</v>
      </c>
      <c r="H208" s="11" t="s">
        <v>26</v>
      </c>
      <c r="I208" s="15">
        <v>116000000</v>
      </c>
      <c r="J208" s="15">
        <v>27000000</v>
      </c>
      <c r="K208" s="15">
        <v>0</v>
      </c>
      <c r="L208" s="15">
        <v>143000000</v>
      </c>
      <c r="M208" s="11"/>
    </row>
    <row r="209" spans="1:13" ht="18" customHeight="1">
      <c r="A209" s="11">
        <v>203</v>
      </c>
      <c r="B209" s="11" t="s">
        <v>95</v>
      </c>
      <c r="C209" s="11" t="s">
        <v>108</v>
      </c>
      <c r="D209" s="11">
        <v>1</v>
      </c>
      <c r="E209" s="20" t="s">
        <v>2696</v>
      </c>
      <c r="F209" s="11" t="s">
        <v>28</v>
      </c>
      <c r="G209" s="11" t="s">
        <v>57</v>
      </c>
      <c r="H209" s="11" t="s">
        <v>26</v>
      </c>
      <c r="I209" s="15">
        <v>148890000</v>
      </c>
      <c r="J209" s="15">
        <v>34862000</v>
      </c>
      <c r="K209" s="15">
        <v>0</v>
      </c>
      <c r="L209" s="15">
        <v>183752000</v>
      </c>
      <c r="M209" s="11"/>
    </row>
    <row r="210" spans="1:13" ht="18" customHeight="1">
      <c r="A210" s="11">
        <v>204</v>
      </c>
      <c r="B210" s="11" t="s">
        <v>95</v>
      </c>
      <c r="C210" s="11" t="s">
        <v>108</v>
      </c>
      <c r="D210" s="11">
        <v>1</v>
      </c>
      <c r="E210" s="20" t="s">
        <v>2697</v>
      </c>
      <c r="F210" s="11" t="s">
        <v>28</v>
      </c>
      <c r="G210" s="11" t="s">
        <v>57</v>
      </c>
      <c r="H210" s="11" t="s">
        <v>26</v>
      </c>
      <c r="I210" s="15">
        <v>338000000</v>
      </c>
      <c r="J210" s="15">
        <v>80000000</v>
      </c>
      <c r="K210" s="15">
        <v>0</v>
      </c>
      <c r="L210" s="15">
        <v>418000000</v>
      </c>
      <c r="M210" s="11"/>
    </row>
    <row r="211" spans="1:13" ht="18" customHeight="1">
      <c r="A211" s="11">
        <v>205</v>
      </c>
      <c r="B211" s="11" t="s">
        <v>95</v>
      </c>
      <c r="C211" s="11" t="s">
        <v>108</v>
      </c>
      <c r="D211" s="11">
        <v>1</v>
      </c>
      <c r="E211" s="20" t="s">
        <v>223</v>
      </c>
      <c r="F211" s="11" t="s">
        <v>28</v>
      </c>
      <c r="G211" s="11" t="s">
        <v>57</v>
      </c>
      <c r="H211" s="11" t="s">
        <v>26</v>
      </c>
      <c r="I211" s="15">
        <v>440082183</v>
      </c>
      <c r="J211" s="15">
        <v>108529148</v>
      </c>
      <c r="K211" s="15">
        <v>0</v>
      </c>
      <c r="L211" s="15">
        <v>548611331</v>
      </c>
      <c r="M211" s="11"/>
    </row>
    <row r="212" spans="1:13" ht="18" customHeight="1">
      <c r="A212" s="11">
        <v>206</v>
      </c>
      <c r="B212" s="32" t="s">
        <v>95</v>
      </c>
      <c r="C212" s="32" t="s">
        <v>107</v>
      </c>
      <c r="D212" s="32">
        <v>1</v>
      </c>
      <c r="E212" s="33" t="s">
        <v>2687</v>
      </c>
      <c r="F212" s="57" t="s">
        <v>20</v>
      </c>
      <c r="G212" s="32" t="s">
        <v>104</v>
      </c>
      <c r="H212" s="32" t="s">
        <v>26</v>
      </c>
      <c r="I212" s="38">
        <v>375000000</v>
      </c>
      <c r="J212" s="38">
        <v>970000000</v>
      </c>
      <c r="K212" s="38"/>
      <c r="L212" s="15">
        <v>1345000000</v>
      </c>
      <c r="M212" s="32"/>
    </row>
    <row r="213" spans="1:13" ht="18" customHeight="1">
      <c r="A213" s="11">
        <v>207</v>
      </c>
      <c r="B213" s="11" t="s">
        <v>95</v>
      </c>
      <c r="C213" s="11" t="s">
        <v>113</v>
      </c>
      <c r="D213" s="11">
        <v>1</v>
      </c>
      <c r="E213" s="20" t="s">
        <v>2711</v>
      </c>
      <c r="F213" s="11" t="s">
        <v>28</v>
      </c>
      <c r="G213" s="11" t="s">
        <v>57</v>
      </c>
      <c r="H213" s="11" t="s">
        <v>18</v>
      </c>
      <c r="I213" s="15">
        <v>67635011</v>
      </c>
      <c r="J213" s="15">
        <v>0</v>
      </c>
      <c r="K213" s="15">
        <v>0</v>
      </c>
      <c r="L213" s="15">
        <v>67635011</v>
      </c>
      <c r="M213" s="11"/>
    </row>
    <row r="214" spans="1:13" ht="18" customHeight="1">
      <c r="A214" s="11">
        <v>208</v>
      </c>
      <c r="B214" s="11" t="s">
        <v>95</v>
      </c>
      <c r="C214" s="11" t="s">
        <v>113</v>
      </c>
      <c r="D214" s="11">
        <v>1</v>
      </c>
      <c r="E214" s="20" t="s">
        <v>2710</v>
      </c>
      <c r="F214" s="11" t="s">
        <v>28</v>
      </c>
      <c r="G214" s="11" t="s">
        <v>57</v>
      </c>
      <c r="H214" s="11" t="s">
        <v>18</v>
      </c>
      <c r="I214" s="15">
        <v>713028742</v>
      </c>
      <c r="J214" s="15">
        <v>0</v>
      </c>
      <c r="K214" s="15">
        <v>0</v>
      </c>
      <c r="L214" s="15">
        <v>713028742</v>
      </c>
      <c r="M214" s="11"/>
    </row>
    <row r="215" spans="1:13" ht="18" customHeight="1">
      <c r="A215" s="11">
        <v>209</v>
      </c>
      <c r="B215" s="11" t="s">
        <v>95</v>
      </c>
      <c r="C215" s="11" t="s">
        <v>106</v>
      </c>
      <c r="D215" s="11">
        <v>1</v>
      </c>
      <c r="E215" s="20" t="s">
        <v>2689</v>
      </c>
      <c r="F215" s="11" t="s">
        <v>28</v>
      </c>
      <c r="G215" s="11" t="s">
        <v>104</v>
      </c>
      <c r="H215" s="11" t="s">
        <v>26</v>
      </c>
      <c r="I215" s="30">
        <v>580000000</v>
      </c>
      <c r="J215" s="30">
        <v>0</v>
      </c>
      <c r="K215" s="30">
        <v>0</v>
      </c>
      <c r="L215" s="15">
        <v>580000000</v>
      </c>
      <c r="M215" s="11"/>
    </row>
    <row r="216" spans="1:13" ht="18" customHeight="1">
      <c r="A216" s="11">
        <v>210</v>
      </c>
      <c r="B216" s="11" t="s">
        <v>95</v>
      </c>
      <c r="C216" s="11" t="s">
        <v>106</v>
      </c>
      <c r="D216" s="11">
        <v>1</v>
      </c>
      <c r="E216" s="20" t="s">
        <v>2688</v>
      </c>
      <c r="F216" s="11" t="s">
        <v>28</v>
      </c>
      <c r="G216" s="11" t="s">
        <v>104</v>
      </c>
      <c r="H216" s="11" t="s">
        <v>26</v>
      </c>
      <c r="I216" s="30">
        <v>880000000</v>
      </c>
      <c r="J216" s="30">
        <v>0</v>
      </c>
      <c r="K216" s="30">
        <v>0</v>
      </c>
      <c r="L216" s="15">
        <v>880000000</v>
      </c>
      <c r="M216" s="11"/>
    </row>
    <row r="217" spans="1:13" ht="18" customHeight="1">
      <c r="A217" s="11">
        <v>211</v>
      </c>
      <c r="B217" s="11" t="s">
        <v>95</v>
      </c>
      <c r="C217" s="11" t="s">
        <v>106</v>
      </c>
      <c r="D217" s="11">
        <v>1</v>
      </c>
      <c r="E217" s="20" t="s">
        <v>2690</v>
      </c>
      <c r="F217" s="11" t="s">
        <v>28</v>
      </c>
      <c r="G217" s="11" t="s">
        <v>104</v>
      </c>
      <c r="H217" s="11" t="s">
        <v>26</v>
      </c>
      <c r="I217" s="30">
        <v>690000000</v>
      </c>
      <c r="J217" s="30">
        <v>0</v>
      </c>
      <c r="K217" s="30">
        <v>0</v>
      </c>
      <c r="L217" s="15">
        <v>690000000</v>
      </c>
      <c r="M217" s="11"/>
    </row>
    <row r="218" spans="1:13" ht="18" customHeight="1">
      <c r="A218" s="11">
        <v>212</v>
      </c>
      <c r="B218" s="11" t="s">
        <v>95</v>
      </c>
      <c r="C218" s="11" t="s">
        <v>105</v>
      </c>
      <c r="D218" s="11">
        <v>1</v>
      </c>
      <c r="E218" s="20" t="s">
        <v>2702</v>
      </c>
      <c r="F218" s="11" t="s">
        <v>28</v>
      </c>
      <c r="G218" s="11" t="s">
        <v>104</v>
      </c>
      <c r="H218" s="11" t="s">
        <v>26</v>
      </c>
      <c r="I218" s="15">
        <v>98122978</v>
      </c>
      <c r="J218" s="15"/>
      <c r="K218" s="15"/>
      <c r="L218" s="15">
        <v>98122978</v>
      </c>
      <c r="M218" s="11"/>
    </row>
    <row r="219" spans="1:13" ht="18" customHeight="1">
      <c r="A219" s="11">
        <v>213</v>
      </c>
      <c r="B219" s="11" t="s">
        <v>95</v>
      </c>
      <c r="C219" s="11" t="s">
        <v>105</v>
      </c>
      <c r="D219" s="11">
        <v>1</v>
      </c>
      <c r="E219" s="20" t="s">
        <v>2701</v>
      </c>
      <c r="F219" s="11" t="s">
        <v>28</v>
      </c>
      <c r="G219" s="11" t="s">
        <v>104</v>
      </c>
      <c r="H219" s="11" t="s">
        <v>26</v>
      </c>
      <c r="I219" s="15">
        <v>649191804</v>
      </c>
      <c r="J219" s="15"/>
      <c r="K219" s="15"/>
      <c r="L219" s="15">
        <v>649191804</v>
      </c>
      <c r="M219" s="11"/>
    </row>
    <row r="220" spans="1:13" ht="18" customHeight="1">
      <c r="A220" s="11">
        <v>214</v>
      </c>
      <c r="B220" s="11" t="s">
        <v>95</v>
      </c>
      <c r="C220" s="11" t="s">
        <v>105</v>
      </c>
      <c r="D220" s="11">
        <v>1</v>
      </c>
      <c r="E220" s="20" t="s">
        <v>2700</v>
      </c>
      <c r="F220" s="11" t="s">
        <v>28</v>
      </c>
      <c r="G220" s="11" t="s">
        <v>104</v>
      </c>
      <c r="H220" s="11" t="s">
        <v>26</v>
      </c>
      <c r="I220" s="15">
        <v>680099994</v>
      </c>
      <c r="J220" s="15"/>
      <c r="K220" s="15"/>
      <c r="L220" s="15">
        <v>680099994</v>
      </c>
      <c r="M220" s="11"/>
    </row>
    <row r="221" spans="1:13" ht="18" customHeight="1">
      <c r="A221" s="11">
        <v>215</v>
      </c>
      <c r="B221" s="11" t="s">
        <v>95</v>
      </c>
      <c r="C221" s="11" t="s">
        <v>103</v>
      </c>
      <c r="D221" s="11">
        <v>1</v>
      </c>
      <c r="E221" s="20" t="s">
        <v>2695</v>
      </c>
      <c r="F221" s="11" t="s">
        <v>62</v>
      </c>
      <c r="G221" s="11" t="s">
        <v>57</v>
      </c>
      <c r="H221" s="11" t="s">
        <v>26</v>
      </c>
      <c r="I221" s="15">
        <v>28000000</v>
      </c>
      <c r="J221" s="15">
        <v>5200000</v>
      </c>
      <c r="K221" s="15">
        <v>0</v>
      </c>
      <c r="L221" s="15">
        <v>33200000</v>
      </c>
      <c r="M221" s="11"/>
    </row>
    <row r="222" spans="1:13" ht="18" customHeight="1">
      <c r="A222" s="11">
        <v>216</v>
      </c>
      <c r="B222" s="11" t="s">
        <v>95</v>
      </c>
      <c r="C222" s="11" t="s">
        <v>34</v>
      </c>
      <c r="D222" s="11">
        <v>1</v>
      </c>
      <c r="E222" s="20" t="s">
        <v>2691</v>
      </c>
      <c r="F222" s="11" t="s">
        <v>28</v>
      </c>
      <c r="G222" s="11" t="s">
        <v>104</v>
      </c>
      <c r="H222" s="11" t="s">
        <v>26</v>
      </c>
      <c r="I222" s="30">
        <v>700000000</v>
      </c>
      <c r="J222" s="30">
        <v>500000000</v>
      </c>
      <c r="K222" s="30"/>
      <c r="L222" s="15">
        <v>1200000000</v>
      </c>
      <c r="M222" s="11"/>
    </row>
    <row r="223" spans="1:13" ht="18" customHeight="1">
      <c r="A223" s="11">
        <v>217</v>
      </c>
      <c r="B223" s="11" t="s">
        <v>95</v>
      </c>
      <c r="C223" s="11" t="s">
        <v>35</v>
      </c>
      <c r="D223" s="11">
        <v>1</v>
      </c>
      <c r="E223" s="20" t="s">
        <v>2709</v>
      </c>
      <c r="F223" s="11" t="s">
        <v>28</v>
      </c>
      <c r="G223" s="11" t="s">
        <v>104</v>
      </c>
      <c r="H223" s="11" t="s">
        <v>26</v>
      </c>
      <c r="I223" s="15">
        <v>373601811</v>
      </c>
      <c r="J223" s="15">
        <v>0</v>
      </c>
      <c r="K223" s="15">
        <v>0</v>
      </c>
      <c r="L223" s="15">
        <v>373601811</v>
      </c>
      <c r="M223" s="11"/>
    </row>
    <row r="224" spans="1:13" ht="18" customHeight="1">
      <c r="A224" s="11">
        <v>218</v>
      </c>
      <c r="B224" s="11" t="s">
        <v>95</v>
      </c>
      <c r="C224" s="11" t="s">
        <v>102</v>
      </c>
      <c r="D224" s="11">
        <v>1</v>
      </c>
      <c r="E224" s="20" t="s">
        <v>272</v>
      </c>
      <c r="F224" s="57" t="s">
        <v>20</v>
      </c>
      <c r="G224" s="11" t="s">
        <v>111</v>
      </c>
      <c r="H224" s="11" t="s">
        <v>18</v>
      </c>
      <c r="I224" s="15">
        <v>272000000</v>
      </c>
      <c r="J224" s="15">
        <v>0</v>
      </c>
      <c r="K224" s="15">
        <v>68000000</v>
      </c>
      <c r="L224" s="15">
        <v>340000000</v>
      </c>
      <c r="M224" s="11"/>
    </row>
    <row r="225" spans="1:13" ht="18" customHeight="1">
      <c r="A225" s="11">
        <v>219</v>
      </c>
      <c r="B225" s="11" t="s">
        <v>95</v>
      </c>
      <c r="C225" s="11" t="s">
        <v>2703</v>
      </c>
      <c r="D225" s="11">
        <v>1</v>
      </c>
      <c r="E225" s="20" t="s">
        <v>2704</v>
      </c>
      <c r="F225" s="11" t="s">
        <v>28</v>
      </c>
      <c r="G225" s="11" t="s">
        <v>57</v>
      </c>
      <c r="H225" s="11" t="s">
        <v>26</v>
      </c>
      <c r="I225" s="15">
        <v>94229478</v>
      </c>
      <c r="J225" s="15">
        <v>36408142</v>
      </c>
      <c r="K225" s="15">
        <v>0</v>
      </c>
      <c r="L225" s="15">
        <v>130637620</v>
      </c>
      <c r="M225" s="11"/>
    </row>
    <row r="226" spans="1:13" ht="18" customHeight="1">
      <c r="A226" s="11">
        <v>220</v>
      </c>
      <c r="B226" s="11" t="s">
        <v>95</v>
      </c>
      <c r="C226" s="11" t="s">
        <v>101</v>
      </c>
      <c r="D226" s="11">
        <v>1</v>
      </c>
      <c r="E226" s="20" t="s">
        <v>2692</v>
      </c>
      <c r="F226" s="11" t="s">
        <v>28</v>
      </c>
      <c r="G226" s="11" t="s">
        <v>57</v>
      </c>
      <c r="H226" s="11" t="s">
        <v>26</v>
      </c>
      <c r="I226" s="30">
        <v>414415202</v>
      </c>
      <c r="J226" s="30">
        <v>64643853</v>
      </c>
      <c r="K226" s="30">
        <v>0</v>
      </c>
      <c r="L226" s="15">
        <v>479059055</v>
      </c>
      <c r="M226" s="29"/>
    </row>
    <row r="227" spans="1:13" ht="18" customHeight="1">
      <c r="A227" s="11">
        <v>221</v>
      </c>
      <c r="B227" s="11" t="s">
        <v>95</v>
      </c>
      <c r="C227" s="11" t="s">
        <v>100</v>
      </c>
      <c r="D227" s="11">
        <v>1</v>
      </c>
      <c r="E227" s="20" t="s">
        <v>2693</v>
      </c>
      <c r="F227" s="11" t="s">
        <v>25</v>
      </c>
      <c r="G227" s="11" t="s">
        <v>57</v>
      </c>
      <c r="H227" s="11" t="s">
        <v>26</v>
      </c>
      <c r="I227" s="15">
        <v>450000000</v>
      </c>
      <c r="J227" s="15">
        <v>0</v>
      </c>
      <c r="K227" s="15">
        <v>0</v>
      </c>
      <c r="L227" s="15">
        <v>450000000</v>
      </c>
      <c r="M227" s="11"/>
    </row>
    <row r="228" spans="1:13" ht="18" customHeight="1">
      <c r="A228" s="11">
        <v>222</v>
      </c>
      <c r="B228" s="11" t="s">
        <v>95</v>
      </c>
      <c r="C228" s="11" t="s">
        <v>2705</v>
      </c>
      <c r="D228" s="11">
        <v>1</v>
      </c>
      <c r="E228" s="20" t="s">
        <v>2707</v>
      </c>
      <c r="F228" s="11" t="s">
        <v>144</v>
      </c>
      <c r="G228" s="11" t="s">
        <v>104</v>
      </c>
      <c r="H228" s="11" t="s">
        <v>31</v>
      </c>
      <c r="I228" s="15">
        <v>1000000000</v>
      </c>
      <c r="J228" s="15">
        <v>30000000</v>
      </c>
      <c r="K228" s="15"/>
      <c r="L228" s="15">
        <v>1030000000</v>
      </c>
      <c r="M228" s="11" t="s">
        <v>2708</v>
      </c>
    </row>
    <row r="229" spans="1:13" ht="18" customHeight="1">
      <c r="A229" s="11">
        <v>223</v>
      </c>
      <c r="B229" s="11" t="s">
        <v>95</v>
      </c>
      <c r="C229" s="11" t="s">
        <v>2705</v>
      </c>
      <c r="D229" s="11">
        <v>1</v>
      </c>
      <c r="E229" s="20" t="s">
        <v>2706</v>
      </c>
      <c r="F229" s="11" t="s">
        <v>144</v>
      </c>
      <c r="G229" s="11" t="s">
        <v>57</v>
      </c>
      <c r="H229" s="11" t="s">
        <v>31</v>
      </c>
      <c r="I229" s="15">
        <v>29458000</v>
      </c>
      <c r="J229" s="15"/>
      <c r="K229" s="15"/>
      <c r="L229" s="15">
        <v>29458000</v>
      </c>
      <c r="M229" s="11" t="s">
        <v>1622</v>
      </c>
    </row>
    <row r="230" spans="1:13" ht="18" customHeight="1">
      <c r="A230" s="11">
        <v>224</v>
      </c>
      <c r="B230" s="11" t="s">
        <v>95</v>
      </c>
      <c r="C230" s="11" t="s">
        <v>96</v>
      </c>
      <c r="D230" s="11">
        <v>1</v>
      </c>
      <c r="E230" s="20" t="s">
        <v>2694</v>
      </c>
      <c r="F230" s="11" t="s">
        <v>28</v>
      </c>
      <c r="G230" s="11" t="s">
        <v>57</v>
      </c>
      <c r="H230" s="11" t="s">
        <v>26</v>
      </c>
      <c r="I230" s="15">
        <v>750000000</v>
      </c>
      <c r="J230" s="15">
        <v>0</v>
      </c>
      <c r="K230" s="15">
        <v>0</v>
      </c>
      <c r="L230" s="15">
        <v>750000000</v>
      </c>
      <c r="M230" s="11"/>
    </row>
    <row r="231" spans="1:13" ht="18" customHeight="1">
      <c r="A231" s="11">
        <v>225</v>
      </c>
      <c r="B231" s="11" t="s">
        <v>114</v>
      </c>
      <c r="C231" s="11" t="s">
        <v>124</v>
      </c>
      <c r="D231" s="11">
        <v>1</v>
      </c>
      <c r="E231" s="36" t="s">
        <v>3055</v>
      </c>
      <c r="F231" s="11" t="s">
        <v>72</v>
      </c>
      <c r="G231" s="11" t="s">
        <v>117</v>
      </c>
      <c r="H231" s="11" t="s">
        <v>26</v>
      </c>
      <c r="I231" s="15">
        <v>106432000</v>
      </c>
      <c r="J231" s="15">
        <v>0</v>
      </c>
      <c r="K231" s="15">
        <v>0</v>
      </c>
      <c r="L231" s="14">
        <f t="shared" ref="L231:L294" si="7">I231+J231+K231</f>
        <v>106432000</v>
      </c>
      <c r="M231" s="11"/>
    </row>
    <row r="232" spans="1:13" ht="18" customHeight="1">
      <c r="A232" s="11">
        <v>226</v>
      </c>
      <c r="B232" s="11" t="s">
        <v>114</v>
      </c>
      <c r="C232" s="11" t="s">
        <v>124</v>
      </c>
      <c r="D232" s="11">
        <v>1</v>
      </c>
      <c r="E232" s="36" t="s">
        <v>3051</v>
      </c>
      <c r="F232" s="57" t="s">
        <v>20</v>
      </c>
      <c r="G232" s="11" t="s">
        <v>117</v>
      </c>
      <c r="H232" s="11" t="s">
        <v>26</v>
      </c>
      <c r="I232" s="15">
        <v>594316000</v>
      </c>
      <c r="J232" s="15">
        <v>6440000</v>
      </c>
      <c r="K232" s="15">
        <v>0</v>
      </c>
      <c r="L232" s="14">
        <f t="shared" si="7"/>
        <v>600756000</v>
      </c>
      <c r="M232" s="66"/>
    </row>
    <row r="233" spans="1:13" ht="18" customHeight="1">
      <c r="A233" s="11">
        <v>227</v>
      </c>
      <c r="B233" s="11" t="s">
        <v>114</v>
      </c>
      <c r="C233" s="11" t="s">
        <v>124</v>
      </c>
      <c r="D233" s="11">
        <v>1</v>
      </c>
      <c r="E233" s="36" t="s">
        <v>3053</v>
      </c>
      <c r="F233" s="57" t="s">
        <v>20</v>
      </c>
      <c r="G233" s="11" t="s">
        <v>117</v>
      </c>
      <c r="H233" s="11" t="s">
        <v>26</v>
      </c>
      <c r="I233" s="15">
        <v>622249000</v>
      </c>
      <c r="J233" s="15">
        <v>0</v>
      </c>
      <c r="K233" s="15">
        <v>0</v>
      </c>
      <c r="L233" s="14">
        <f t="shared" si="7"/>
        <v>622249000</v>
      </c>
      <c r="M233" s="11"/>
    </row>
    <row r="234" spans="1:13" ht="18" customHeight="1">
      <c r="A234" s="11">
        <v>228</v>
      </c>
      <c r="B234" s="11" t="s">
        <v>114</v>
      </c>
      <c r="C234" s="11" t="s">
        <v>124</v>
      </c>
      <c r="D234" s="11">
        <v>1</v>
      </c>
      <c r="E234" s="36" t="s">
        <v>3050</v>
      </c>
      <c r="F234" s="57" t="s">
        <v>20</v>
      </c>
      <c r="G234" s="11" t="s">
        <v>117</v>
      </c>
      <c r="H234" s="11" t="s">
        <v>26</v>
      </c>
      <c r="I234" s="15">
        <v>413415000</v>
      </c>
      <c r="J234" s="15">
        <v>19708000</v>
      </c>
      <c r="K234" s="15">
        <v>0</v>
      </c>
      <c r="L234" s="14">
        <f t="shared" si="7"/>
        <v>433123000</v>
      </c>
      <c r="M234" s="66"/>
    </row>
    <row r="235" spans="1:13" ht="18" customHeight="1">
      <c r="A235" s="11">
        <v>229</v>
      </c>
      <c r="B235" s="11" t="s">
        <v>114</v>
      </c>
      <c r="C235" s="11" t="s">
        <v>124</v>
      </c>
      <c r="D235" s="11">
        <v>1</v>
      </c>
      <c r="E235" s="36" t="s">
        <v>3052</v>
      </c>
      <c r="F235" s="57" t="s">
        <v>20</v>
      </c>
      <c r="G235" s="11" t="s">
        <v>117</v>
      </c>
      <c r="H235" s="11" t="s">
        <v>26</v>
      </c>
      <c r="I235" s="15">
        <v>413144000</v>
      </c>
      <c r="J235" s="15">
        <v>0</v>
      </c>
      <c r="K235" s="15">
        <v>0</v>
      </c>
      <c r="L235" s="14">
        <f t="shared" si="7"/>
        <v>413144000</v>
      </c>
      <c r="M235" s="66"/>
    </row>
    <row r="236" spans="1:13" ht="18" customHeight="1">
      <c r="A236" s="11">
        <v>230</v>
      </c>
      <c r="B236" s="11" t="s">
        <v>114</v>
      </c>
      <c r="C236" s="11" t="s">
        <v>124</v>
      </c>
      <c r="D236" s="11">
        <v>1</v>
      </c>
      <c r="E236" s="36" t="s">
        <v>3054</v>
      </c>
      <c r="F236" s="57" t="s">
        <v>20</v>
      </c>
      <c r="G236" s="11" t="s">
        <v>117</v>
      </c>
      <c r="H236" s="11" t="s">
        <v>26</v>
      </c>
      <c r="I236" s="15">
        <v>317497565</v>
      </c>
      <c r="J236" s="15">
        <v>0</v>
      </c>
      <c r="K236" s="15">
        <v>0</v>
      </c>
      <c r="L236" s="14">
        <f t="shared" si="7"/>
        <v>317497565</v>
      </c>
      <c r="M236" s="11"/>
    </row>
    <row r="237" spans="1:13" ht="18" customHeight="1">
      <c r="A237" s="11">
        <v>231</v>
      </c>
      <c r="B237" s="170" t="s">
        <v>114</v>
      </c>
      <c r="C237" s="11" t="s">
        <v>125</v>
      </c>
      <c r="D237" s="12">
        <v>1</v>
      </c>
      <c r="E237" s="13" t="s">
        <v>3046</v>
      </c>
      <c r="F237" s="57" t="s">
        <v>20</v>
      </c>
      <c r="G237" s="46" t="s">
        <v>117</v>
      </c>
      <c r="H237" s="11" t="s">
        <v>0</v>
      </c>
      <c r="I237" s="14">
        <v>5300000000</v>
      </c>
      <c r="J237" s="14">
        <v>3500000000</v>
      </c>
      <c r="K237" s="14">
        <v>0</v>
      </c>
      <c r="L237" s="14">
        <f t="shared" si="7"/>
        <v>8800000000</v>
      </c>
      <c r="M237" s="66"/>
    </row>
    <row r="238" spans="1:13" ht="18" customHeight="1">
      <c r="A238" s="11">
        <v>232</v>
      </c>
      <c r="B238" s="170" t="s">
        <v>114</v>
      </c>
      <c r="C238" s="170" t="s">
        <v>376</v>
      </c>
      <c r="D238" s="76">
        <v>1</v>
      </c>
      <c r="E238" s="124" t="s">
        <v>3045</v>
      </c>
      <c r="F238" s="11" t="s">
        <v>62</v>
      </c>
      <c r="G238" s="76" t="s">
        <v>117</v>
      </c>
      <c r="H238" s="76" t="s">
        <v>31</v>
      </c>
      <c r="I238" s="142">
        <v>122147360</v>
      </c>
      <c r="J238" s="142">
        <v>0</v>
      </c>
      <c r="K238" s="142">
        <v>0</v>
      </c>
      <c r="L238" s="14">
        <f t="shared" si="7"/>
        <v>122147360</v>
      </c>
      <c r="M238" s="76" t="s">
        <v>1622</v>
      </c>
    </row>
    <row r="239" spans="1:13" ht="18" customHeight="1">
      <c r="A239" s="11">
        <v>233</v>
      </c>
      <c r="B239" s="170" t="s">
        <v>114</v>
      </c>
      <c r="C239" s="12" t="s">
        <v>3047</v>
      </c>
      <c r="D239" s="12">
        <v>1</v>
      </c>
      <c r="E239" s="13" t="s">
        <v>3048</v>
      </c>
      <c r="F239" s="12" t="s">
        <v>116</v>
      </c>
      <c r="G239" s="12" t="s">
        <v>117</v>
      </c>
      <c r="H239" s="12" t="s">
        <v>26</v>
      </c>
      <c r="I239" s="44">
        <v>108000000</v>
      </c>
      <c r="J239" s="44">
        <v>114000000</v>
      </c>
      <c r="K239" s="44">
        <v>230000000</v>
      </c>
      <c r="L239" s="14">
        <f t="shared" si="7"/>
        <v>452000000</v>
      </c>
      <c r="M239" s="12"/>
    </row>
    <row r="240" spans="1:13" ht="18" customHeight="1">
      <c r="A240" s="11">
        <v>234</v>
      </c>
      <c r="B240" s="170" t="s">
        <v>114</v>
      </c>
      <c r="C240" s="11" t="s">
        <v>2954</v>
      </c>
      <c r="D240" s="11">
        <v>1</v>
      </c>
      <c r="E240" s="20" t="s">
        <v>3049</v>
      </c>
      <c r="F240" s="11" t="s">
        <v>116</v>
      </c>
      <c r="G240" s="11" t="s">
        <v>117</v>
      </c>
      <c r="H240" s="11" t="s">
        <v>18</v>
      </c>
      <c r="I240" s="15">
        <v>1237501215</v>
      </c>
      <c r="J240" s="15">
        <v>742729191</v>
      </c>
      <c r="K240" s="15"/>
      <c r="L240" s="14">
        <f t="shared" si="7"/>
        <v>1980230406</v>
      </c>
      <c r="M240" s="11"/>
    </row>
    <row r="241" spans="1:13" ht="18" customHeight="1">
      <c r="A241" s="11">
        <v>235</v>
      </c>
      <c r="B241" s="11" t="s">
        <v>196</v>
      </c>
      <c r="C241" s="11" t="s">
        <v>321</v>
      </c>
      <c r="D241" s="11">
        <v>1</v>
      </c>
      <c r="E241" s="22" t="s">
        <v>3210</v>
      </c>
      <c r="F241" s="11" t="s">
        <v>116</v>
      </c>
      <c r="G241" s="11" t="s">
        <v>154</v>
      </c>
      <c r="H241" s="11" t="s">
        <v>26</v>
      </c>
      <c r="I241" s="15">
        <v>100000000</v>
      </c>
      <c r="J241" s="15">
        <v>0</v>
      </c>
      <c r="K241" s="15">
        <v>0</v>
      </c>
      <c r="L241" s="15">
        <f t="shared" si="7"/>
        <v>100000000</v>
      </c>
      <c r="M241" s="11"/>
    </row>
    <row r="242" spans="1:13" ht="18" customHeight="1">
      <c r="A242" s="11">
        <v>236</v>
      </c>
      <c r="B242" s="11" t="s">
        <v>196</v>
      </c>
      <c r="C242" s="11" t="s">
        <v>3212</v>
      </c>
      <c r="D242" s="11">
        <v>1</v>
      </c>
      <c r="E242" s="22" t="s">
        <v>3213</v>
      </c>
      <c r="F242" s="57" t="s">
        <v>20</v>
      </c>
      <c r="G242" s="11" t="s">
        <v>172</v>
      </c>
      <c r="H242" s="11" t="s">
        <v>18</v>
      </c>
      <c r="I242" s="15">
        <v>450000000</v>
      </c>
      <c r="J242" s="15">
        <v>0</v>
      </c>
      <c r="K242" s="15">
        <v>0</v>
      </c>
      <c r="L242" s="15">
        <f t="shared" si="7"/>
        <v>450000000</v>
      </c>
      <c r="M242" s="11"/>
    </row>
    <row r="243" spans="1:13" ht="18" customHeight="1">
      <c r="A243" s="11">
        <v>237</v>
      </c>
      <c r="B243" s="11" t="s">
        <v>196</v>
      </c>
      <c r="C243" s="11" t="s">
        <v>115</v>
      </c>
      <c r="D243" s="11">
        <v>1</v>
      </c>
      <c r="E243" s="22" t="s">
        <v>3202</v>
      </c>
      <c r="F243" s="11" t="s">
        <v>116</v>
      </c>
      <c r="G243" s="11" t="s">
        <v>154</v>
      </c>
      <c r="H243" s="11" t="s">
        <v>26</v>
      </c>
      <c r="I243" s="15">
        <v>1500000000</v>
      </c>
      <c r="J243" s="15">
        <v>2000000000</v>
      </c>
      <c r="K243" s="15"/>
      <c r="L243" s="15">
        <f t="shared" si="7"/>
        <v>3500000000</v>
      </c>
      <c r="M243" s="11"/>
    </row>
    <row r="244" spans="1:13" ht="18" customHeight="1">
      <c r="A244" s="11">
        <v>238</v>
      </c>
      <c r="B244" s="11" t="s">
        <v>196</v>
      </c>
      <c r="C244" s="11" t="s">
        <v>540</v>
      </c>
      <c r="D244" s="11">
        <v>1</v>
      </c>
      <c r="E244" s="20" t="s">
        <v>3214</v>
      </c>
      <c r="F244" s="11" t="s">
        <v>116</v>
      </c>
      <c r="G244" s="11" t="s">
        <v>154</v>
      </c>
      <c r="H244" s="11" t="s">
        <v>18</v>
      </c>
      <c r="I244" s="15">
        <v>90000000</v>
      </c>
      <c r="J244" s="15">
        <v>0</v>
      </c>
      <c r="K244" s="15">
        <v>0</v>
      </c>
      <c r="L244" s="15">
        <f t="shared" si="7"/>
        <v>90000000</v>
      </c>
      <c r="M244" s="11"/>
    </row>
    <row r="245" spans="1:13" ht="18" customHeight="1">
      <c r="A245" s="11">
        <v>239</v>
      </c>
      <c r="B245" s="11" t="s">
        <v>196</v>
      </c>
      <c r="C245" s="11" t="s">
        <v>3162</v>
      </c>
      <c r="D245" s="11">
        <v>1</v>
      </c>
      <c r="E245" s="22" t="s">
        <v>3207</v>
      </c>
      <c r="F245" s="11" t="s">
        <v>116</v>
      </c>
      <c r="G245" s="11" t="s">
        <v>154</v>
      </c>
      <c r="H245" s="11" t="s">
        <v>18</v>
      </c>
      <c r="I245" s="15">
        <v>602120402</v>
      </c>
      <c r="J245" s="15">
        <v>672911134</v>
      </c>
      <c r="K245" s="15"/>
      <c r="L245" s="15">
        <f t="shared" si="7"/>
        <v>1275031536</v>
      </c>
      <c r="M245" s="11"/>
    </row>
    <row r="246" spans="1:13" ht="18" customHeight="1">
      <c r="A246" s="11">
        <v>240</v>
      </c>
      <c r="B246" s="11" t="s">
        <v>196</v>
      </c>
      <c r="C246" s="11" t="s">
        <v>3166</v>
      </c>
      <c r="D246" s="11">
        <v>1</v>
      </c>
      <c r="E246" s="22" t="s">
        <v>3211</v>
      </c>
      <c r="F246" s="11" t="s">
        <v>116</v>
      </c>
      <c r="G246" s="11" t="s">
        <v>202</v>
      </c>
      <c r="H246" s="11" t="s">
        <v>18</v>
      </c>
      <c r="I246" s="15">
        <v>182948560</v>
      </c>
      <c r="J246" s="15">
        <v>176752973</v>
      </c>
      <c r="K246" s="15">
        <v>0</v>
      </c>
      <c r="L246" s="15">
        <f t="shared" si="7"/>
        <v>359701533</v>
      </c>
      <c r="M246" s="11"/>
    </row>
    <row r="247" spans="1:13" ht="18" customHeight="1">
      <c r="A247" s="11">
        <v>241</v>
      </c>
      <c r="B247" s="11" t="s">
        <v>196</v>
      </c>
      <c r="C247" s="11" t="s">
        <v>3200</v>
      </c>
      <c r="D247" s="11">
        <v>1</v>
      </c>
      <c r="E247" s="67" t="s">
        <v>3206</v>
      </c>
      <c r="F247" s="57" t="s">
        <v>20</v>
      </c>
      <c r="G247" s="11" t="s">
        <v>172</v>
      </c>
      <c r="H247" s="11" t="s">
        <v>26</v>
      </c>
      <c r="I247" s="15">
        <v>100000000</v>
      </c>
      <c r="J247" s="15">
        <v>190000000</v>
      </c>
      <c r="K247" s="15"/>
      <c r="L247" s="15">
        <f t="shared" si="7"/>
        <v>290000000</v>
      </c>
      <c r="M247" s="11"/>
    </row>
    <row r="248" spans="1:13" ht="18" customHeight="1">
      <c r="A248" s="11">
        <v>242</v>
      </c>
      <c r="B248" s="11" t="s">
        <v>196</v>
      </c>
      <c r="C248" s="11" t="s">
        <v>3200</v>
      </c>
      <c r="D248" s="11">
        <v>1</v>
      </c>
      <c r="E248" s="22" t="s">
        <v>3203</v>
      </c>
      <c r="F248" s="57" t="s">
        <v>20</v>
      </c>
      <c r="G248" s="11" t="s">
        <v>172</v>
      </c>
      <c r="H248" s="11" t="s">
        <v>26</v>
      </c>
      <c r="I248" s="15">
        <v>51194842</v>
      </c>
      <c r="J248" s="15">
        <v>291914300</v>
      </c>
      <c r="K248" s="15">
        <v>0</v>
      </c>
      <c r="L248" s="15">
        <f t="shared" si="7"/>
        <v>343109142</v>
      </c>
      <c r="M248" s="11"/>
    </row>
    <row r="249" spans="1:13" ht="18" customHeight="1">
      <c r="A249" s="11">
        <v>243</v>
      </c>
      <c r="B249" s="11" t="s">
        <v>196</v>
      </c>
      <c r="C249" s="11" t="s">
        <v>3200</v>
      </c>
      <c r="D249" s="11">
        <v>1</v>
      </c>
      <c r="E249" s="22" t="s">
        <v>3205</v>
      </c>
      <c r="F249" s="57" t="s">
        <v>20</v>
      </c>
      <c r="G249" s="11" t="s">
        <v>172</v>
      </c>
      <c r="H249" s="11" t="s">
        <v>26</v>
      </c>
      <c r="I249" s="15">
        <v>219026073</v>
      </c>
      <c r="J249" s="15">
        <v>56463692</v>
      </c>
      <c r="K249" s="15">
        <v>0</v>
      </c>
      <c r="L249" s="15">
        <f t="shared" si="7"/>
        <v>275489765</v>
      </c>
      <c r="M249" s="11"/>
    </row>
    <row r="250" spans="1:13" ht="18" customHeight="1">
      <c r="A250" s="11">
        <v>244</v>
      </c>
      <c r="B250" s="11" t="s">
        <v>196</v>
      </c>
      <c r="C250" s="11" t="s">
        <v>3200</v>
      </c>
      <c r="D250" s="11">
        <v>1</v>
      </c>
      <c r="E250" s="22" t="s">
        <v>3204</v>
      </c>
      <c r="F250" s="57" t="s">
        <v>20</v>
      </c>
      <c r="G250" s="11" t="s">
        <v>172</v>
      </c>
      <c r="H250" s="11" t="s">
        <v>26</v>
      </c>
      <c r="I250" s="15">
        <v>79333343</v>
      </c>
      <c r="J250" s="15">
        <v>0</v>
      </c>
      <c r="K250" s="15">
        <v>0</v>
      </c>
      <c r="L250" s="15">
        <f t="shared" si="7"/>
        <v>79333343</v>
      </c>
      <c r="M250" s="11"/>
    </row>
    <row r="251" spans="1:13" ht="18" customHeight="1">
      <c r="A251" s="11">
        <v>245</v>
      </c>
      <c r="B251" s="11" t="s">
        <v>196</v>
      </c>
      <c r="C251" s="11" t="s">
        <v>193</v>
      </c>
      <c r="D251" s="11">
        <v>1</v>
      </c>
      <c r="E251" s="67" t="s">
        <v>3208</v>
      </c>
      <c r="F251" s="11" t="s">
        <v>116</v>
      </c>
      <c r="G251" s="11" t="s">
        <v>154</v>
      </c>
      <c r="H251" s="11" t="s">
        <v>26</v>
      </c>
      <c r="I251" s="15">
        <v>50000000</v>
      </c>
      <c r="J251" s="15">
        <v>0</v>
      </c>
      <c r="K251" s="15">
        <v>0</v>
      </c>
      <c r="L251" s="15">
        <f t="shared" si="7"/>
        <v>50000000</v>
      </c>
      <c r="M251" s="11"/>
    </row>
    <row r="252" spans="1:13" ht="18" customHeight="1">
      <c r="A252" s="11">
        <v>246</v>
      </c>
      <c r="B252" s="11" t="s">
        <v>196</v>
      </c>
      <c r="C252" s="11" t="s">
        <v>94</v>
      </c>
      <c r="D252" s="11">
        <v>1</v>
      </c>
      <c r="E252" s="22" t="s">
        <v>3215</v>
      </c>
      <c r="F252" s="11" t="s">
        <v>62</v>
      </c>
      <c r="G252" s="11" t="s">
        <v>129</v>
      </c>
      <c r="H252" s="11" t="s">
        <v>31</v>
      </c>
      <c r="I252" s="15">
        <v>500000000</v>
      </c>
      <c r="J252" s="15">
        <v>27000000</v>
      </c>
      <c r="K252" s="15"/>
      <c r="L252" s="15">
        <f t="shared" si="7"/>
        <v>527000000</v>
      </c>
      <c r="M252" s="11" t="s">
        <v>289</v>
      </c>
    </row>
    <row r="253" spans="1:13" ht="18" customHeight="1">
      <c r="A253" s="11">
        <v>247</v>
      </c>
      <c r="B253" s="11" t="s">
        <v>196</v>
      </c>
      <c r="C253" s="11" t="s">
        <v>94</v>
      </c>
      <c r="D253" s="11">
        <v>1</v>
      </c>
      <c r="E253" s="22" t="s">
        <v>3216</v>
      </c>
      <c r="F253" s="11" t="s">
        <v>62</v>
      </c>
      <c r="G253" s="11" t="s">
        <v>129</v>
      </c>
      <c r="H253" s="11" t="s">
        <v>31</v>
      </c>
      <c r="I253" s="15">
        <v>400000000</v>
      </c>
      <c r="J253" s="15">
        <v>12000000</v>
      </c>
      <c r="K253" s="15"/>
      <c r="L253" s="15">
        <f t="shared" si="7"/>
        <v>412000000</v>
      </c>
      <c r="M253" s="11" t="s">
        <v>289</v>
      </c>
    </row>
    <row r="254" spans="1:13" ht="18" customHeight="1">
      <c r="A254" s="11">
        <v>248</v>
      </c>
      <c r="B254" s="11" t="s">
        <v>196</v>
      </c>
      <c r="C254" s="11" t="s">
        <v>3175</v>
      </c>
      <c r="D254" s="11">
        <v>1</v>
      </c>
      <c r="E254" s="22" t="s">
        <v>3209</v>
      </c>
      <c r="F254" s="11" t="s">
        <v>116</v>
      </c>
      <c r="G254" s="11" t="s">
        <v>154</v>
      </c>
      <c r="H254" s="11" t="s">
        <v>0</v>
      </c>
      <c r="I254" s="15">
        <v>303704059</v>
      </c>
      <c r="J254" s="15">
        <v>0</v>
      </c>
      <c r="K254" s="15">
        <f>55499485+21552212+57113363</f>
        <v>134165060</v>
      </c>
      <c r="L254" s="15">
        <f t="shared" si="7"/>
        <v>437869119</v>
      </c>
      <c r="M254" s="11"/>
    </row>
    <row r="255" spans="1:13" ht="18" customHeight="1">
      <c r="A255" s="11">
        <v>249</v>
      </c>
      <c r="B255" s="11" t="s">
        <v>130</v>
      </c>
      <c r="C255" s="11" t="s">
        <v>29</v>
      </c>
      <c r="D255" s="11">
        <v>1</v>
      </c>
      <c r="E255" s="22" t="s">
        <v>3273</v>
      </c>
      <c r="F255" s="11" t="s">
        <v>62</v>
      </c>
      <c r="G255" s="11" t="s">
        <v>70</v>
      </c>
      <c r="H255" s="11" t="s">
        <v>26</v>
      </c>
      <c r="I255" s="15">
        <v>150000000</v>
      </c>
      <c r="J255" s="15"/>
      <c r="K255" s="15"/>
      <c r="L255" s="15">
        <f t="shared" si="7"/>
        <v>150000000</v>
      </c>
      <c r="M255" s="29"/>
    </row>
    <row r="256" spans="1:13" ht="18" customHeight="1">
      <c r="A256" s="11">
        <v>250</v>
      </c>
      <c r="B256" s="11" t="s">
        <v>3269</v>
      </c>
      <c r="C256" s="11" t="s">
        <v>3280</v>
      </c>
      <c r="D256" s="11">
        <v>1</v>
      </c>
      <c r="E256" s="22" t="s">
        <v>226</v>
      </c>
      <c r="F256" s="11" t="s">
        <v>28</v>
      </c>
      <c r="G256" s="11" t="s">
        <v>70</v>
      </c>
      <c r="H256" s="11" t="s">
        <v>26</v>
      </c>
      <c r="I256" s="15">
        <v>779927608</v>
      </c>
      <c r="J256" s="15">
        <v>835758024</v>
      </c>
      <c r="K256" s="15">
        <v>553454740</v>
      </c>
      <c r="L256" s="15">
        <f t="shared" si="7"/>
        <v>2169140372</v>
      </c>
      <c r="M256" s="11"/>
    </row>
    <row r="257" spans="1:13" ht="18" customHeight="1">
      <c r="A257" s="11">
        <v>251</v>
      </c>
      <c r="B257" s="11" t="s">
        <v>130</v>
      </c>
      <c r="C257" s="11" t="s">
        <v>132</v>
      </c>
      <c r="D257" s="11">
        <v>1</v>
      </c>
      <c r="E257" s="22" t="s">
        <v>3281</v>
      </c>
      <c r="F257" s="11" t="s">
        <v>81</v>
      </c>
      <c r="G257" s="11" t="s">
        <v>70</v>
      </c>
      <c r="H257" s="11" t="s">
        <v>26</v>
      </c>
      <c r="I257" s="15">
        <v>460000000</v>
      </c>
      <c r="J257" s="15">
        <v>500000000</v>
      </c>
      <c r="K257" s="15"/>
      <c r="L257" s="15">
        <f t="shared" si="7"/>
        <v>960000000</v>
      </c>
      <c r="M257" s="11"/>
    </row>
    <row r="258" spans="1:13" ht="18" customHeight="1">
      <c r="A258" s="11">
        <v>252</v>
      </c>
      <c r="B258" s="11" t="s">
        <v>3269</v>
      </c>
      <c r="C258" s="11" t="s">
        <v>131</v>
      </c>
      <c r="D258" s="11">
        <v>1</v>
      </c>
      <c r="E258" s="22" t="s">
        <v>3287</v>
      </c>
      <c r="F258" s="11" t="s">
        <v>28</v>
      </c>
      <c r="G258" s="11" t="s">
        <v>70</v>
      </c>
      <c r="H258" s="11" t="s">
        <v>26</v>
      </c>
      <c r="I258" s="15">
        <v>21946834</v>
      </c>
      <c r="J258" s="15"/>
      <c r="K258" s="15"/>
      <c r="L258" s="15">
        <f t="shared" si="7"/>
        <v>21946834</v>
      </c>
      <c r="M258" s="29"/>
    </row>
    <row r="259" spans="1:13" ht="18" customHeight="1">
      <c r="A259" s="11">
        <v>253</v>
      </c>
      <c r="B259" s="11" t="s">
        <v>3269</v>
      </c>
      <c r="C259" s="11" t="s">
        <v>131</v>
      </c>
      <c r="D259" s="11">
        <v>1</v>
      </c>
      <c r="E259" s="22" t="s">
        <v>3286</v>
      </c>
      <c r="F259" s="11" t="s">
        <v>28</v>
      </c>
      <c r="G259" s="11" t="s">
        <v>70</v>
      </c>
      <c r="H259" s="11" t="s">
        <v>26</v>
      </c>
      <c r="I259" s="15">
        <v>60000000</v>
      </c>
      <c r="J259" s="15"/>
      <c r="K259" s="15"/>
      <c r="L259" s="15">
        <f t="shared" si="7"/>
        <v>60000000</v>
      </c>
      <c r="M259" s="29"/>
    </row>
    <row r="260" spans="1:13" ht="18" customHeight="1">
      <c r="A260" s="11">
        <v>254</v>
      </c>
      <c r="B260" s="11" t="s">
        <v>3269</v>
      </c>
      <c r="C260" s="11" t="s">
        <v>131</v>
      </c>
      <c r="D260" s="11">
        <v>1</v>
      </c>
      <c r="E260" s="22" t="s">
        <v>3285</v>
      </c>
      <c r="F260" s="11" t="s">
        <v>28</v>
      </c>
      <c r="G260" s="11" t="s">
        <v>70</v>
      </c>
      <c r="H260" s="11" t="s">
        <v>26</v>
      </c>
      <c r="I260" s="15">
        <v>250000000</v>
      </c>
      <c r="J260" s="15"/>
      <c r="K260" s="15"/>
      <c r="L260" s="15">
        <f t="shared" si="7"/>
        <v>250000000</v>
      </c>
      <c r="M260" s="29"/>
    </row>
    <row r="261" spans="1:13" ht="18" customHeight="1">
      <c r="A261" s="11">
        <v>255</v>
      </c>
      <c r="B261" s="11" t="s">
        <v>130</v>
      </c>
      <c r="C261" s="11" t="s">
        <v>3278</v>
      </c>
      <c r="D261" s="11">
        <v>1</v>
      </c>
      <c r="E261" s="22" t="s">
        <v>3279</v>
      </c>
      <c r="F261" s="11" t="s">
        <v>28</v>
      </c>
      <c r="G261" s="11" t="s">
        <v>70</v>
      </c>
      <c r="H261" s="11" t="s">
        <v>26</v>
      </c>
      <c r="I261" s="15">
        <v>4114375061</v>
      </c>
      <c r="J261" s="15">
        <v>2708429686</v>
      </c>
      <c r="K261" s="15">
        <v>1579756221</v>
      </c>
      <c r="L261" s="15">
        <f t="shared" si="7"/>
        <v>8402560968</v>
      </c>
      <c r="M261" s="11"/>
    </row>
    <row r="262" spans="1:13" ht="18" customHeight="1">
      <c r="A262" s="11">
        <v>256</v>
      </c>
      <c r="B262" s="11" t="s">
        <v>3269</v>
      </c>
      <c r="C262" s="11" t="s">
        <v>3282</v>
      </c>
      <c r="D262" s="11">
        <v>1</v>
      </c>
      <c r="E262" s="22" t="s">
        <v>3283</v>
      </c>
      <c r="F262" s="11" t="s">
        <v>28</v>
      </c>
      <c r="G262" s="11" t="s">
        <v>70</v>
      </c>
      <c r="H262" s="11" t="s">
        <v>26</v>
      </c>
      <c r="I262" s="15">
        <v>250000000</v>
      </c>
      <c r="J262" s="15">
        <v>250000000</v>
      </c>
      <c r="K262" s="15">
        <v>300000000</v>
      </c>
      <c r="L262" s="15">
        <f t="shared" si="7"/>
        <v>800000000</v>
      </c>
      <c r="M262" s="29"/>
    </row>
    <row r="263" spans="1:13" ht="18" customHeight="1">
      <c r="A263" s="11">
        <v>257</v>
      </c>
      <c r="B263" s="11" t="s">
        <v>3269</v>
      </c>
      <c r="C263" s="11" t="s">
        <v>3282</v>
      </c>
      <c r="D263" s="11">
        <v>1</v>
      </c>
      <c r="E263" s="22" t="s">
        <v>3284</v>
      </c>
      <c r="F263" s="11" t="s">
        <v>28</v>
      </c>
      <c r="G263" s="11" t="s">
        <v>70</v>
      </c>
      <c r="H263" s="11" t="s">
        <v>26</v>
      </c>
      <c r="I263" s="15">
        <v>150000000</v>
      </c>
      <c r="J263" s="15">
        <v>150000000</v>
      </c>
      <c r="K263" s="15">
        <v>100000000</v>
      </c>
      <c r="L263" s="15">
        <f t="shared" si="7"/>
        <v>400000000</v>
      </c>
      <c r="M263" s="29"/>
    </row>
    <row r="264" spans="1:13" ht="18" customHeight="1">
      <c r="A264" s="11">
        <v>258</v>
      </c>
      <c r="B264" s="11" t="s">
        <v>3269</v>
      </c>
      <c r="C264" s="11" t="s">
        <v>540</v>
      </c>
      <c r="D264" s="11">
        <v>1</v>
      </c>
      <c r="E264" s="22" t="s">
        <v>3270</v>
      </c>
      <c r="F264" s="11" t="s">
        <v>62</v>
      </c>
      <c r="G264" s="11" t="s">
        <v>70</v>
      </c>
      <c r="H264" s="11" t="s">
        <v>31</v>
      </c>
      <c r="I264" s="15">
        <v>1827642588</v>
      </c>
      <c r="J264" s="15"/>
      <c r="K264" s="15"/>
      <c r="L264" s="15">
        <f t="shared" si="7"/>
        <v>1827642588</v>
      </c>
      <c r="M264" s="29" t="s">
        <v>1076</v>
      </c>
    </row>
    <row r="265" spans="1:13" ht="18" customHeight="1">
      <c r="A265" s="11">
        <v>259</v>
      </c>
      <c r="B265" s="11" t="s">
        <v>130</v>
      </c>
      <c r="C265" s="11" t="s">
        <v>32</v>
      </c>
      <c r="D265" s="11">
        <v>1</v>
      </c>
      <c r="E265" s="22" t="s">
        <v>194</v>
      </c>
      <c r="F265" s="57" t="s">
        <v>20</v>
      </c>
      <c r="G265" s="11" t="s">
        <v>70</v>
      </c>
      <c r="H265" s="11" t="s">
        <v>26</v>
      </c>
      <c r="I265" s="15">
        <v>230000000</v>
      </c>
      <c r="J265" s="15">
        <v>2450000000</v>
      </c>
      <c r="K265" s="15">
        <v>70000000</v>
      </c>
      <c r="L265" s="15">
        <f t="shared" si="7"/>
        <v>2750000000</v>
      </c>
      <c r="M265" s="29"/>
    </row>
    <row r="266" spans="1:13" ht="18" customHeight="1">
      <c r="A266" s="11">
        <v>260</v>
      </c>
      <c r="B266" s="11" t="s">
        <v>130</v>
      </c>
      <c r="C266" s="11" t="s">
        <v>32</v>
      </c>
      <c r="D266" s="11">
        <v>1</v>
      </c>
      <c r="E266" s="22" t="s">
        <v>195</v>
      </c>
      <c r="F266" s="57" t="s">
        <v>20</v>
      </c>
      <c r="G266" s="11" t="s">
        <v>70</v>
      </c>
      <c r="H266" s="11" t="s">
        <v>26</v>
      </c>
      <c r="I266" s="15">
        <v>120000000</v>
      </c>
      <c r="J266" s="15">
        <v>750000000</v>
      </c>
      <c r="K266" s="15">
        <v>30000000</v>
      </c>
      <c r="L266" s="15">
        <f t="shared" si="7"/>
        <v>900000000</v>
      </c>
      <c r="M266" s="29"/>
    </row>
    <row r="267" spans="1:13" ht="18" customHeight="1">
      <c r="A267" s="11">
        <v>261</v>
      </c>
      <c r="B267" s="11" t="s">
        <v>130</v>
      </c>
      <c r="C267" s="11" t="s">
        <v>32</v>
      </c>
      <c r="D267" s="11">
        <v>1</v>
      </c>
      <c r="E267" s="22" t="s">
        <v>3276</v>
      </c>
      <c r="F267" s="57" t="s">
        <v>20</v>
      </c>
      <c r="G267" s="11" t="s">
        <v>70</v>
      </c>
      <c r="H267" s="11" t="s">
        <v>26</v>
      </c>
      <c r="I267" s="15">
        <v>80000000</v>
      </c>
      <c r="J267" s="15">
        <v>15000000</v>
      </c>
      <c r="K267" s="15"/>
      <c r="L267" s="15">
        <f t="shared" si="7"/>
        <v>95000000</v>
      </c>
      <c r="M267" s="29"/>
    </row>
    <row r="268" spans="1:13" ht="18" customHeight="1">
      <c r="A268" s="11">
        <v>262</v>
      </c>
      <c r="B268" s="11" t="s">
        <v>130</v>
      </c>
      <c r="C268" s="11" t="s">
        <v>32</v>
      </c>
      <c r="D268" s="11">
        <v>1</v>
      </c>
      <c r="E268" s="22" t="s">
        <v>3275</v>
      </c>
      <c r="F268" s="57" t="s">
        <v>20</v>
      </c>
      <c r="G268" s="11" t="s">
        <v>70</v>
      </c>
      <c r="H268" s="11" t="s">
        <v>26</v>
      </c>
      <c r="I268" s="15">
        <v>470000000</v>
      </c>
      <c r="J268" s="15">
        <v>1545000000</v>
      </c>
      <c r="K268" s="15">
        <v>30000000</v>
      </c>
      <c r="L268" s="15">
        <f t="shared" si="7"/>
        <v>2045000000</v>
      </c>
      <c r="M268" s="29"/>
    </row>
    <row r="269" spans="1:13" ht="18" customHeight="1">
      <c r="A269" s="11">
        <v>263</v>
      </c>
      <c r="B269" s="11" t="s">
        <v>130</v>
      </c>
      <c r="C269" s="11" t="s">
        <v>134</v>
      </c>
      <c r="D269" s="11">
        <v>1</v>
      </c>
      <c r="E269" s="22" t="s">
        <v>3288</v>
      </c>
      <c r="F269" s="11" t="s">
        <v>45</v>
      </c>
      <c r="G269" s="11" t="s">
        <v>70</v>
      </c>
      <c r="H269" s="11" t="s">
        <v>26</v>
      </c>
      <c r="I269" s="15">
        <v>570265917</v>
      </c>
      <c r="J269" s="15"/>
      <c r="K269" s="15"/>
      <c r="L269" s="15">
        <f t="shared" si="7"/>
        <v>570265917</v>
      </c>
      <c r="M269" s="29"/>
    </row>
    <row r="270" spans="1:13" ht="18" customHeight="1">
      <c r="A270" s="11">
        <v>264</v>
      </c>
      <c r="B270" s="11" t="s">
        <v>130</v>
      </c>
      <c r="C270" s="11" t="s">
        <v>134</v>
      </c>
      <c r="D270" s="11">
        <v>1</v>
      </c>
      <c r="E270" s="22" t="s">
        <v>3289</v>
      </c>
      <c r="F270" s="57" t="s">
        <v>20</v>
      </c>
      <c r="G270" s="11" t="s">
        <v>70</v>
      </c>
      <c r="H270" s="11" t="s">
        <v>26</v>
      </c>
      <c r="I270" s="15">
        <v>668563537</v>
      </c>
      <c r="J270" s="15"/>
      <c r="K270" s="15"/>
      <c r="L270" s="15">
        <f t="shared" si="7"/>
        <v>668563537</v>
      </c>
      <c r="M270" s="29"/>
    </row>
    <row r="271" spans="1:13" ht="18" customHeight="1">
      <c r="A271" s="11">
        <v>265</v>
      </c>
      <c r="B271" s="11" t="s">
        <v>130</v>
      </c>
      <c r="C271" s="11" t="s">
        <v>40</v>
      </c>
      <c r="D271" s="11">
        <v>1</v>
      </c>
      <c r="E271" s="22" t="s">
        <v>3272</v>
      </c>
      <c r="F271" s="11" t="s">
        <v>28</v>
      </c>
      <c r="G271" s="11" t="s">
        <v>70</v>
      </c>
      <c r="H271" s="11" t="s">
        <v>26</v>
      </c>
      <c r="I271" s="15">
        <v>173567000</v>
      </c>
      <c r="J271" s="15">
        <v>13950000</v>
      </c>
      <c r="K271" s="15"/>
      <c r="L271" s="15">
        <f t="shared" si="7"/>
        <v>187517000</v>
      </c>
      <c r="M271" s="29"/>
    </row>
    <row r="272" spans="1:13" ht="18" customHeight="1">
      <c r="A272" s="11">
        <v>266</v>
      </c>
      <c r="B272" s="11" t="s">
        <v>130</v>
      </c>
      <c r="C272" s="11" t="s">
        <v>40</v>
      </c>
      <c r="D272" s="11">
        <v>1</v>
      </c>
      <c r="E272" s="22" t="s">
        <v>3271</v>
      </c>
      <c r="F272" s="11" t="s">
        <v>28</v>
      </c>
      <c r="G272" s="11" t="s">
        <v>70</v>
      </c>
      <c r="H272" s="11" t="s">
        <v>26</v>
      </c>
      <c r="I272" s="15">
        <v>147286000</v>
      </c>
      <c r="J272" s="15">
        <v>19350000</v>
      </c>
      <c r="K272" s="15"/>
      <c r="L272" s="15">
        <f t="shared" si="7"/>
        <v>166636000</v>
      </c>
      <c r="M272" s="11"/>
    </row>
    <row r="273" spans="1:13" ht="18" customHeight="1">
      <c r="A273" s="11">
        <v>267</v>
      </c>
      <c r="B273" s="11" t="s">
        <v>130</v>
      </c>
      <c r="C273" s="11" t="s">
        <v>27</v>
      </c>
      <c r="D273" s="11">
        <v>1</v>
      </c>
      <c r="E273" s="22" t="s">
        <v>3277</v>
      </c>
      <c r="F273" s="11" t="s">
        <v>24</v>
      </c>
      <c r="G273" s="11" t="s">
        <v>70</v>
      </c>
      <c r="H273" s="11" t="s">
        <v>31</v>
      </c>
      <c r="I273" s="15">
        <v>150000000</v>
      </c>
      <c r="J273" s="15"/>
      <c r="K273" s="15"/>
      <c r="L273" s="15">
        <f t="shared" si="7"/>
        <v>150000000</v>
      </c>
      <c r="M273" s="29" t="s">
        <v>734</v>
      </c>
    </row>
    <row r="274" spans="1:13" ht="18" customHeight="1">
      <c r="A274" s="11">
        <v>268</v>
      </c>
      <c r="B274" s="11" t="s">
        <v>3269</v>
      </c>
      <c r="C274" s="11" t="s">
        <v>2006</v>
      </c>
      <c r="D274" s="11">
        <v>1</v>
      </c>
      <c r="E274" s="22" t="s">
        <v>3274</v>
      </c>
      <c r="F274" s="11" t="s">
        <v>62</v>
      </c>
      <c r="G274" s="11" t="s">
        <v>70</v>
      </c>
      <c r="H274" s="11" t="s">
        <v>31</v>
      </c>
      <c r="I274" s="15">
        <v>60000000</v>
      </c>
      <c r="J274" s="15"/>
      <c r="K274" s="15"/>
      <c r="L274" s="15">
        <f t="shared" si="7"/>
        <v>60000000</v>
      </c>
      <c r="M274" s="11" t="s">
        <v>397</v>
      </c>
    </row>
    <row r="275" spans="1:13" ht="18" customHeight="1">
      <c r="A275" s="11">
        <v>269</v>
      </c>
      <c r="B275" s="57" t="s">
        <v>3544</v>
      </c>
      <c r="C275" s="57" t="s">
        <v>3548</v>
      </c>
      <c r="D275" s="11">
        <v>1</v>
      </c>
      <c r="E275" s="22" t="s">
        <v>3549</v>
      </c>
      <c r="F275" s="11" t="s">
        <v>116</v>
      </c>
      <c r="G275" s="11" t="s">
        <v>17</v>
      </c>
      <c r="H275" s="11" t="s">
        <v>26</v>
      </c>
      <c r="I275" s="15">
        <v>760000000</v>
      </c>
      <c r="J275" s="15"/>
      <c r="K275" s="15"/>
      <c r="L275" s="15">
        <f t="shared" si="7"/>
        <v>760000000</v>
      </c>
      <c r="M275" s="29"/>
    </row>
    <row r="276" spans="1:13" ht="18" customHeight="1">
      <c r="A276" s="11">
        <v>270</v>
      </c>
      <c r="B276" s="11" t="s">
        <v>3544</v>
      </c>
      <c r="C276" s="11" t="s">
        <v>138</v>
      </c>
      <c r="D276" s="11">
        <v>1</v>
      </c>
      <c r="E276" s="22" t="s">
        <v>3557</v>
      </c>
      <c r="F276" s="11" t="s">
        <v>116</v>
      </c>
      <c r="G276" s="11" t="s">
        <v>3558</v>
      </c>
      <c r="H276" s="11" t="s">
        <v>1</v>
      </c>
      <c r="I276" s="15">
        <v>183300690</v>
      </c>
      <c r="J276" s="15"/>
      <c r="K276" s="15"/>
      <c r="L276" s="15">
        <f t="shared" si="7"/>
        <v>183300690</v>
      </c>
      <c r="M276" s="66"/>
    </row>
    <row r="277" spans="1:13" ht="18" customHeight="1">
      <c r="A277" s="11">
        <v>271</v>
      </c>
      <c r="B277" s="32" t="s">
        <v>3544</v>
      </c>
      <c r="C277" s="32" t="s">
        <v>138</v>
      </c>
      <c r="D277" s="32">
        <v>1</v>
      </c>
      <c r="E277" s="47" t="s">
        <v>3699</v>
      </c>
      <c r="F277" s="11" t="s">
        <v>4705</v>
      </c>
      <c r="G277" s="32" t="s">
        <v>4715</v>
      </c>
      <c r="H277" s="32" t="s">
        <v>18</v>
      </c>
      <c r="I277" s="68">
        <v>365792313</v>
      </c>
      <c r="J277" s="68"/>
      <c r="K277" s="68">
        <v>176411454</v>
      </c>
      <c r="L277" s="28">
        <f t="shared" si="7"/>
        <v>542203767</v>
      </c>
      <c r="M277" s="11"/>
    </row>
    <row r="278" spans="1:13" ht="18" customHeight="1">
      <c r="A278" s="11">
        <v>272</v>
      </c>
      <c r="B278" s="11" t="s">
        <v>3544</v>
      </c>
      <c r="C278" s="11" t="s">
        <v>138</v>
      </c>
      <c r="D278" s="11">
        <v>1</v>
      </c>
      <c r="E278" s="22" t="s">
        <v>3559</v>
      </c>
      <c r="F278" s="11" t="s">
        <v>116</v>
      </c>
      <c r="G278" s="11" t="s">
        <v>3558</v>
      </c>
      <c r="H278" s="11" t="s">
        <v>1</v>
      </c>
      <c r="I278" s="15">
        <v>160000000</v>
      </c>
      <c r="J278" s="15"/>
      <c r="K278" s="15"/>
      <c r="L278" s="15">
        <f t="shared" si="7"/>
        <v>160000000</v>
      </c>
      <c r="M278" s="66"/>
    </row>
    <row r="279" spans="1:13" ht="18" customHeight="1">
      <c r="A279" s="11">
        <v>273</v>
      </c>
      <c r="B279" s="57" t="s">
        <v>3544</v>
      </c>
      <c r="C279" s="11" t="s">
        <v>115</v>
      </c>
      <c r="D279" s="11">
        <v>1</v>
      </c>
      <c r="E279" s="22" t="s">
        <v>3547</v>
      </c>
      <c r="F279" s="11" t="s">
        <v>116</v>
      </c>
      <c r="G279" s="11" t="s">
        <v>67</v>
      </c>
      <c r="H279" s="11" t="s">
        <v>18</v>
      </c>
      <c r="I279" s="15">
        <v>351361858</v>
      </c>
      <c r="J279" s="15">
        <v>305246964</v>
      </c>
      <c r="K279" s="15">
        <v>1415111</v>
      </c>
      <c r="L279" s="15">
        <f t="shared" si="7"/>
        <v>658023933</v>
      </c>
      <c r="M279" s="11"/>
    </row>
    <row r="280" spans="1:13" ht="18" customHeight="1">
      <c r="A280" s="11">
        <v>274</v>
      </c>
      <c r="B280" s="57" t="s">
        <v>3544</v>
      </c>
      <c r="C280" s="11" t="s">
        <v>115</v>
      </c>
      <c r="D280" s="11">
        <v>1</v>
      </c>
      <c r="E280" s="22" t="s">
        <v>3546</v>
      </c>
      <c r="F280" s="11" t="s">
        <v>116</v>
      </c>
      <c r="G280" s="11" t="s">
        <v>67</v>
      </c>
      <c r="H280" s="11" t="s">
        <v>18</v>
      </c>
      <c r="I280" s="15">
        <v>371369712</v>
      </c>
      <c r="J280" s="15">
        <v>326126374</v>
      </c>
      <c r="K280" s="15">
        <v>1688609</v>
      </c>
      <c r="L280" s="15">
        <f t="shared" si="7"/>
        <v>699184695</v>
      </c>
      <c r="M280" s="29"/>
    </row>
    <row r="281" spans="1:13" ht="18" customHeight="1">
      <c r="A281" s="11">
        <v>275</v>
      </c>
      <c r="B281" s="32" t="s">
        <v>3544</v>
      </c>
      <c r="C281" s="57" t="s">
        <v>540</v>
      </c>
      <c r="D281" s="32">
        <v>1</v>
      </c>
      <c r="E281" s="47" t="s">
        <v>3685</v>
      </c>
      <c r="F281" s="11" t="s">
        <v>4705</v>
      </c>
      <c r="G281" s="32" t="s">
        <v>4715</v>
      </c>
      <c r="H281" s="32" t="s">
        <v>18</v>
      </c>
      <c r="I281" s="68">
        <v>690000000</v>
      </c>
      <c r="J281" s="68"/>
      <c r="K281" s="68"/>
      <c r="L281" s="28">
        <f t="shared" si="7"/>
        <v>690000000</v>
      </c>
      <c r="M281" s="29"/>
    </row>
    <row r="282" spans="1:13" ht="18" customHeight="1">
      <c r="A282" s="11">
        <v>276</v>
      </c>
      <c r="B282" s="57" t="s">
        <v>3544</v>
      </c>
      <c r="C282" s="12" t="s">
        <v>170</v>
      </c>
      <c r="D282" s="11">
        <v>1</v>
      </c>
      <c r="E282" s="67" t="s">
        <v>3569</v>
      </c>
      <c r="F282" s="57" t="s">
        <v>20</v>
      </c>
      <c r="G282" s="11" t="s">
        <v>67</v>
      </c>
      <c r="H282" s="11" t="s">
        <v>26</v>
      </c>
      <c r="I282" s="15">
        <v>510000000</v>
      </c>
      <c r="J282" s="15"/>
      <c r="K282" s="63"/>
      <c r="L282" s="15">
        <f t="shared" si="7"/>
        <v>510000000</v>
      </c>
      <c r="M282" s="11"/>
    </row>
    <row r="283" spans="1:13" ht="18" customHeight="1">
      <c r="A283" s="11">
        <v>277</v>
      </c>
      <c r="B283" s="12" t="s">
        <v>3544</v>
      </c>
      <c r="C283" s="12" t="s">
        <v>3550</v>
      </c>
      <c r="D283" s="12">
        <v>1</v>
      </c>
      <c r="E283" s="16" t="s">
        <v>3551</v>
      </c>
      <c r="F283" s="11" t="s">
        <v>116</v>
      </c>
      <c r="G283" s="12" t="s">
        <v>17</v>
      </c>
      <c r="H283" s="12" t="s">
        <v>26</v>
      </c>
      <c r="I283" s="14">
        <v>729425632</v>
      </c>
      <c r="J283" s="14">
        <v>0</v>
      </c>
      <c r="K283" s="14">
        <v>0</v>
      </c>
      <c r="L283" s="15">
        <f t="shared" si="7"/>
        <v>729425632</v>
      </c>
      <c r="M283" s="11"/>
    </row>
    <row r="284" spans="1:13" ht="18" customHeight="1">
      <c r="A284" s="11">
        <v>278</v>
      </c>
      <c r="B284" s="11" t="s">
        <v>136</v>
      </c>
      <c r="C284" s="11" t="s">
        <v>139</v>
      </c>
      <c r="D284" s="11">
        <v>1</v>
      </c>
      <c r="E284" s="22" t="s">
        <v>3552</v>
      </c>
      <c r="F284" s="11" t="s">
        <v>116</v>
      </c>
      <c r="G284" s="11" t="s">
        <v>37</v>
      </c>
      <c r="H284" s="11" t="s">
        <v>18</v>
      </c>
      <c r="I284" s="15">
        <v>560266069</v>
      </c>
      <c r="J284" s="15">
        <v>552555022</v>
      </c>
      <c r="K284" s="15"/>
      <c r="L284" s="15">
        <f t="shared" si="7"/>
        <v>1112821091</v>
      </c>
      <c r="M284" s="11"/>
    </row>
    <row r="285" spans="1:13" ht="18" customHeight="1">
      <c r="A285" s="11">
        <v>279</v>
      </c>
      <c r="B285" s="57" t="s">
        <v>3544</v>
      </c>
      <c r="C285" s="11" t="s">
        <v>3570</v>
      </c>
      <c r="D285" s="11">
        <v>1</v>
      </c>
      <c r="E285" s="20" t="s">
        <v>3571</v>
      </c>
      <c r="F285" s="57" t="s">
        <v>20</v>
      </c>
      <c r="G285" s="11" t="s">
        <v>67</v>
      </c>
      <c r="H285" s="11" t="s">
        <v>1</v>
      </c>
      <c r="I285" s="15">
        <v>63000000</v>
      </c>
      <c r="J285" s="15">
        <v>220500000</v>
      </c>
      <c r="K285" s="15">
        <v>10000000</v>
      </c>
      <c r="L285" s="15">
        <f t="shared" si="7"/>
        <v>293500000</v>
      </c>
      <c r="M285" s="29" t="s">
        <v>696</v>
      </c>
    </row>
    <row r="286" spans="1:13" ht="18" customHeight="1">
      <c r="A286" s="11">
        <v>280</v>
      </c>
      <c r="B286" s="11" t="s">
        <v>3544</v>
      </c>
      <c r="C286" s="11" t="s">
        <v>3553</v>
      </c>
      <c r="D286" s="11">
        <v>1</v>
      </c>
      <c r="E286" s="36" t="s">
        <v>3554</v>
      </c>
      <c r="F286" s="11" t="s">
        <v>116</v>
      </c>
      <c r="G286" s="11" t="s">
        <v>67</v>
      </c>
      <c r="H286" s="11" t="s">
        <v>26</v>
      </c>
      <c r="I286" s="15">
        <v>171100582</v>
      </c>
      <c r="J286" s="15">
        <v>0</v>
      </c>
      <c r="K286" s="15">
        <v>0</v>
      </c>
      <c r="L286" s="15">
        <f t="shared" si="7"/>
        <v>171100582</v>
      </c>
      <c r="M286" s="11"/>
    </row>
    <row r="287" spans="1:13" ht="18" customHeight="1">
      <c r="A287" s="11">
        <v>281</v>
      </c>
      <c r="B287" s="57" t="s">
        <v>3544</v>
      </c>
      <c r="C287" s="11" t="s">
        <v>125</v>
      </c>
      <c r="D287" s="12">
        <v>1</v>
      </c>
      <c r="E287" s="22" t="s">
        <v>3568</v>
      </c>
      <c r="F287" s="57" t="s">
        <v>20</v>
      </c>
      <c r="G287" s="12" t="s">
        <v>17</v>
      </c>
      <c r="H287" s="11" t="s">
        <v>1</v>
      </c>
      <c r="I287" s="14">
        <v>300000000</v>
      </c>
      <c r="J287" s="14">
        <v>2636000000</v>
      </c>
      <c r="K287" s="14"/>
      <c r="L287" s="15">
        <f t="shared" si="7"/>
        <v>2936000000</v>
      </c>
      <c r="M287" s="12"/>
    </row>
    <row r="288" spans="1:13" ht="18" customHeight="1">
      <c r="A288" s="11">
        <v>282</v>
      </c>
      <c r="B288" s="57" t="s">
        <v>3544</v>
      </c>
      <c r="C288" s="11" t="s">
        <v>125</v>
      </c>
      <c r="D288" s="12">
        <v>1</v>
      </c>
      <c r="E288" s="22" t="s">
        <v>3565</v>
      </c>
      <c r="F288" s="57" t="s">
        <v>20</v>
      </c>
      <c r="G288" s="12" t="s">
        <v>17</v>
      </c>
      <c r="H288" s="11" t="s">
        <v>1</v>
      </c>
      <c r="I288" s="14">
        <v>750000000</v>
      </c>
      <c r="J288" s="14">
        <v>4800000000</v>
      </c>
      <c r="K288" s="14"/>
      <c r="L288" s="15">
        <f t="shared" si="7"/>
        <v>5550000000</v>
      </c>
      <c r="M288" s="12"/>
    </row>
    <row r="289" spans="1:13" ht="18" customHeight="1">
      <c r="A289" s="11">
        <v>283</v>
      </c>
      <c r="B289" s="57" t="s">
        <v>3544</v>
      </c>
      <c r="C289" s="11" t="s">
        <v>125</v>
      </c>
      <c r="D289" s="12">
        <v>1</v>
      </c>
      <c r="E289" s="22" t="s">
        <v>3566</v>
      </c>
      <c r="F289" s="57" t="s">
        <v>20</v>
      </c>
      <c r="G289" s="12" t="s">
        <v>17</v>
      </c>
      <c r="H289" s="11" t="s">
        <v>1</v>
      </c>
      <c r="I289" s="14">
        <v>300000000</v>
      </c>
      <c r="J289" s="14">
        <v>350000000</v>
      </c>
      <c r="K289" s="14"/>
      <c r="L289" s="15">
        <f t="shared" si="7"/>
        <v>650000000</v>
      </c>
      <c r="M289" s="94"/>
    </row>
    <row r="290" spans="1:13" ht="18" customHeight="1">
      <c r="A290" s="11">
        <v>284</v>
      </c>
      <c r="B290" s="57" t="s">
        <v>3544</v>
      </c>
      <c r="C290" s="11" t="s">
        <v>125</v>
      </c>
      <c r="D290" s="12">
        <v>1</v>
      </c>
      <c r="E290" s="22" t="s">
        <v>3567</v>
      </c>
      <c r="F290" s="57" t="s">
        <v>20</v>
      </c>
      <c r="G290" s="12" t="s">
        <v>17</v>
      </c>
      <c r="H290" s="11" t="s">
        <v>1</v>
      </c>
      <c r="I290" s="14">
        <v>500000000</v>
      </c>
      <c r="J290" s="14">
        <v>4960000000</v>
      </c>
      <c r="K290" s="14"/>
      <c r="L290" s="15">
        <f t="shared" si="7"/>
        <v>5460000000</v>
      </c>
      <c r="M290" s="12"/>
    </row>
    <row r="291" spans="1:13" ht="18" customHeight="1">
      <c r="A291" s="11">
        <v>285</v>
      </c>
      <c r="B291" s="57" t="s">
        <v>3544</v>
      </c>
      <c r="C291" s="11" t="s">
        <v>125</v>
      </c>
      <c r="D291" s="12">
        <v>1</v>
      </c>
      <c r="E291" s="16" t="s">
        <v>3564</v>
      </c>
      <c r="F291" s="57" t="s">
        <v>20</v>
      </c>
      <c r="G291" s="12" t="s">
        <v>17</v>
      </c>
      <c r="H291" s="11" t="s">
        <v>1</v>
      </c>
      <c r="I291" s="14">
        <v>400000000</v>
      </c>
      <c r="J291" s="14">
        <v>200000000</v>
      </c>
      <c r="K291" s="14"/>
      <c r="L291" s="15">
        <f t="shared" si="7"/>
        <v>600000000</v>
      </c>
      <c r="M291" s="69"/>
    </row>
    <row r="292" spans="1:13" ht="18" customHeight="1">
      <c r="A292" s="11">
        <v>286</v>
      </c>
      <c r="B292" s="57" t="s">
        <v>3544</v>
      </c>
      <c r="C292" s="11" t="s">
        <v>125</v>
      </c>
      <c r="D292" s="12">
        <v>1</v>
      </c>
      <c r="E292" s="16" t="s">
        <v>3562</v>
      </c>
      <c r="F292" s="57" t="s">
        <v>20</v>
      </c>
      <c r="G292" s="12" t="s">
        <v>17</v>
      </c>
      <c r="H292" s="11" t="s">
        <v>1</v>
      </c>
      <c r="I292" s="14">
        <v>800000000</v>
      </c>
      <c r="J292" s="14">
        <v>3190000000</v>
      </c>
      <c r="K292" s="14"/>
      <c r="L292" s="15">
        <f t="shared" si="7"/>
        <v>3990000000</v>
      </c>
      <c r="M292" s="12"/>
    </row>
    <row r="293" spans="1:13" ht="18" customHeight="1">
      <c r="A293" s="11">
        <v>287</v>
      </c>
      <c r="B293" s="57" t="s">
        <v>3544</v>
      </c>
      <c r="C293" s="11" t="s">
        <v>125</v>
      </c>
      <c r="D293" s="12">
        <v>1</v>
      </c>
      <c r="E293" s="16" t="s">
        <v>3563</v>
      </c>
      <c r="F293" s="57" t="s">
        <v>20</v>
      </c>
      <c r="G293" s="12" t="s">
        <v>17</v>
      </c>
      <c r="H293" s="11" t="s">
        <v>1</v>
      </c>
      <c r="I293" s="14">
        <v>300000000</v>
      </c>
      <c r="J293" s="14">
        <v>2000000000</v>
      </c>
      <c r="K293" s="14"/>
      <c r="L293" s="15">
        <f t="shared" si="7"/>
        <v>2300000000</v>
      </c>
      <c r="M293" s="12"/>
    </row>
    <row r="294" spans="1:13" ht="18" customHeight="1">
      <c r="A294" s="11">
        <v>288</v>
      </c>
      <c r="B294" s="57" t="s">
        <v>3544</v>
      </c>
      <c r="C294" s="57" t="s">
        <v>3560</v>
      </c>
      <c r="D294" s="57">
        <v>1</v>
      </c>
      <c r="E294" s="71" t="s">
        <v>3561</v>
      </c>
      <c r="F294" s="11" t="s">
        <v>116</v>
      </c>
      <c r="G294" s="12" t="s">
        <v>67</v>
      </c>
      <c r="H294" s="11" t="s">
        <v>1</v>
      </c>
      <c r="I294" s="15">
        <v>44743419</v>
      </c>
      <c r="J294" s="15"/>
      <c r="K294" s="15"/>
      <c r="L294" s="15">
        <f t="shared" si="7"/>
        <v>44743419</v>
      </c>
      <c r="M294" s="66"/>
    </row>
    <row r="295" spans="1:13" ht="18" customHeight="1">
      <c r="A295" s="11">
        <v>289</v>
      </c>
      <c r="B295" s="57" t="s">
        <v>3544</v>
      </c>
      <c r="C295" s="11" t="s">
        <v>193</v>
      </c>
      <c r="D295" s="11">
        <v>1</v>
      </c>
      <c r="E295" s="22" t="s">
        <v>3545</v>
      </c>
      <c r="F295" s="11" t="s">
        <v>116</v>
      </c>
      <c r="G295" s="11" t="s">
        <v>67</v>
      </c>
      <c r="H295" s="11" t="s">
        <v>26</v>
      </c>
      <c r="I295" s="15">
        <v>87000000</v>
      </c>
      <c r="J295" s="15">
        <v>25000000</v>
      </c>
      <c r="K295" s="15">
        <v>0</v>
      </c>
      <c r="L295" s="15">
        <f t="shared" ref="L295:L358" si="8">I295+J295+K295</f>
        <v>112000000</v>
      </c>
      <c r="M295" s="29"/>
    </row>
    <row r="296" spans="1:13" ht="18" customHeight="1">
      <c r="A296" s="11">
        <v>290</v>
      </c>
      <c r="B296" s="11" t="s">
        <v>3544</v>
      </c>
      <c r="C296" s="11" t="s">
        <v>3555</v>
      </c>
      <c r="D296" s="11">
        <v>1</v>
      </c>
      <c r="E296" s="22" t="s">
        <v>3556</v>
      </c>
      <c r="F296" s="11" t="s">
        <v>116</v>
      </c>
      <c r="G296" s="12" t="s">
        <v>67</v>
      </c>
      <c r="H296" s="11" t="s">
        <v>1</v>
      </c>
      <c r="I296" s="15">
        <v>550000000</v>
      </c>
      <c r="J296" s="15"/>
      <c r="K296" s="15"/>
      <c r="L296" s="15">
        <f t="shared" si="8"/>
        <v>550000000</v>
      </c>
      <c r="M296" s="66"/>
    </row>
    <row r="297" spans="1:13" ht="18" customHeight="1">
      <c r="A297" s="11">
        <v>291</v>
      </c>
      <c r="B297" s="11" t="s">
        <v>3924</v>
      </c>
      <c r="C297" s="11" t="s">
        <v>3937</v>
      </c>
      <c r="D297" s="12">
        <v>1</v>
      </c>
      <c r="E297" s="13" t="s">
        <v>3938</v>
      </c>
      <c r="F297" s="57" t="s">
        <v>20</v>
      </c>
      <c r="G297" s="12" t="s">
        <v>143</v>
      </c>
      <c r="H297" s="12" t="s">
        <v>26</v>
      </c>
      <c r="I297" s="14">
        <v>747294000</v>
      </c>
      <c r="J297" s="14">
        <v>438356000</v>
      </c>
      <c r="K297" s="14"/>
      <c r="L297" s="72">
        <f t="shared" si="8"/>
        <v>1185650000</v>
      </c>
      <c r="M297" s="11"/>
    </row>
    <row r="298" spans="1:13" ht="18" customHeight="1">
      <c r="A298" s="11">
        <v>292</v>
      </c>
      <c r="B298" s="12" t="s">
        <v>3924</v>
      </c>
      <c r="C298" s="12" t="s">
        <v>3929</v>
      </c>
      <c r="D298" s="57">
        <v>1</v>
      </c>
      <c r="E298" s="58" t="s">
        <v>3930</v>
      </c>
      <c r="F298" s="12" t="s">
        <v>116</v>
      </c>
      <c r="G298" s="12" t="s">
        <v>198</v>
      </c>
      <c r="H298" s="72" t="s">
        <v>0</v>
      </c>
      <c r="I298" s="72">
        <v>107341751</v>
      </c>
      <c r="J298" s="72">
        <v>21766117</v>
      </c>
      <c r="K298" s="72">
        <v>0</v>
      </c>
      <c r="L298" s="72">
        <f t="shared" si="8"/>
        <v>129107868</v>
      </c>
      <c r="M298" s="90"/>
    </row>
    <row r="299" spans="1:13" ht="18" customHeight="1">
      <c r="A299" s="11">
        <v>293</v>
      </c>
      <c r="B299" s="12" t="s">
        <v>3924</v>
      </c>
      <c r="C299" s="12" t="s">
        <v>1432</v>
      </c>
      <c r="D299" s="12">
        <v>1</v>
      </c>
      <c r="E299" s="13" t="s">
        <v>3936</v>
      </c>
      <c r="F299" s="12" t="s">
        <v>116</v>
      </c>
      <c r="G299" s="12" t="s">
        <v>198</v>
      </c>
      <c r="H299" s="12" t="s">
        <v>26</v>
      </c>
      <c r="I299" s="14">
        <v>631000000</v>
      </c>
      <c r="J299" s="14">
        <v>1068000000</v>
      </c>
      <c r="K299" s="14"/>
      <c r="L299" s="72">
        <f t="shared" si="8"/>
        <v>1699000000</v>
      </c>
      <c r="M299" s="11"/>
    </row>
    <row r="300" spans="1:13" ht="18" customHeight="1">
      <c r="A300" s="11">
        <v>294</v>
      </c>
      <c r="B300" s="12" t="s">
        <v>3924</v>
      </c>
      <c r="C300" s="12" t="s">
        <v>1432</v>
      </c>
      <c r="D300" s="12">
        <v>1</v>
      </c>
      <c r="E300" s="13" t="s">
        <v>3932</v>
      </c>
      <c r="F300" s="12" t="s">
        <v>116</v>
      </c>
      <c r="G300" s="12" t="s">
        <v>198</v>
      </c>
      <c r="H300" s="12" t="s">
        <v>26</v>
      </c>
      <c r="I300" s="14">
        <v>147731372</v>
      </c>
      <c r="J300" s="14">
        <v>79069266</v>
      </c>
      <c r="K300" s="14"/>
      <c r="L300" s="72">
        <f t="shared" si="8"/>
        <v>226800638</v>
      </c>
      <c r="M300" s="11"/>
    </row>
    <row r="301" spans="1:13" ht="18" customHeight="1">
      <c r="A301" s="11">
        <v>295</v>
      </c>
      <c r="B301" s="12" t="s">
        <v>3924</v>
      </c>
      <c r="C301" s="12" t="s">
        <v>1432</v>
      </c>
      <c r="D301" s="12">
        <v>1</v>
      </c>
      <c r="E301" s="13" t="s">
        <v>3941</v>
      </c>
      <c r="F301" s="12" t="s">
        <v>116</v>
      </c>
      <c r="G301" s="12" t="s">
        <v>198</v>
      </c>
      <c r="H301" s="12" t="s">
        <v>26</v>
      </c>
      <c r="I301" s="14">
        <v>1916059180</v>
      </c>
      <c r="J301" s="14">
        <v>935930259</v>
      </c>
      <c r="K301" s="14"/>
      <c r="L301" s="72">
        <f t="shared" si="8"/>
        <v>2851989439</v>
      </c>
      <c r="M301" s="11"/>
    </row>
    <row r="302" spans="1:13" ht="18" customHeight="1">
      <c r="A302" s="11">
        <v>296</v>
      </c>
      <c r="B302" s="12" t="s">
        <v>3924</v>
      </c>
      <c r="C302" s="12" t="s">
        <v>1432</v>
      </c>
      <c r="D302" s="12">
        <v>1</v>
      </c>
      <c r="E302" s="13" t="s">
        <v>3935</v>
      </c>
      <c r="F302" s="12" t="s">
        <v>116</v>
      </c>
      <c r="G302" s="12" t="s">
        <v>198</v>
      </c>
      <c r="H302" s="12" t="s">
        <v>18</v>
      </c>
      <c r="I302" s="14">
        <v>590349506</v>
      </c>
      <c r="J302" s="14">
        <v>380385308</v>
      </c>
      <c r="K302" s="14">
        <v>0</v>
      </c>
      <c r="L302" s="72">
        <f t="shared" si="8"/>
        <v>970734814</v>
      </c>
      <c r="M302" s="11"/>
    </row>
    <row r="303" spans="1:13" ht="18" customHeight="1">
      <c r="A303" s="11">
        <v>297</v>
      </c>
      <c r="B303" s="46" t="s">
        <v>3924</v>
      </c>
      <c r="C303" s="11" t="s">
        <v>35</v>
      </c>
      <c r="D303" s="11">
        <v>1</v>
      </c>
      <c r="E303" s="20" t="s">
        <v>3931</v>
      </c>
      <c r="F303" s="11" t="s">
        <v>116</v>
      </c>
      <c r="G303" s="11" t="s">
        <v>143</v>
      </c>
      <c r="H303" s="11" t="s">
        <v>26</v>
      </c>
      <c r="I303" s="202">
        <v>146036921</v>
      </c>
      <c r="J303" s="202">
        <v>76272344</v>
      </c>
      <c r="K303" s="202">
        <v>0</v>
      </c>
      <c r="L303" s="72">
        <f t="shared" si="8"/>
        <v>222309265</v>
      </c>
      <c r="M303" s="11"/>
    </row>
    <row r="304" spans="1:13" ht="18" customHeight="1">
      <c r="A304" s="11">
        <v>298</v>
      </c>
      <c r="B304" s="46" t="s">
        <v>3924</v>
      </c>
      <c r="C304" s="11" t="s">
        <v>35</v>
      </c>
      <c r="D304" s="11">
        <v>1</v>
      </c>
      <c r="E304" s="20" t="s">
        <v>3934</v>
      </c>
      <c r="F304" s="11" t="s">
        <v>116</v>
      </c>
      <c r="G304" s="11" t="s">
        <v>143</v>
      </c>
      <c r="H304" s="11" t="s">
        <v>26</v>
      </c>
      <c r="I304" s="202">
        <v>380006942</v>
      </c>
      <c r="J304" s="202">
        <v>0</v>
      </c>
      <c r="K304" s="202">
        <v>0</v>
      </c>
      <c r="L304" s="72">
        <f t="shared" si="8"/>
        <v>380006942</v>
      </c>
      <c r="M304" s="11"/>
    </row>
    <row r="305" spans="1:13" ht="18" customHeight="1">
      <c r="A305" s="11">
        <v>299</v>
      </c>
      <c r="B305" s="46" t="s">
        <v>3924</v>
      </c>
      <c r="C305" s="11" t="s">
        <v>35</v>
      </c>
      <c r="D305" s="11">
        <v>1</v>
      </c>
      <c r="E305" s="20" t="s">
        <v>3928</v>
      </c>
      <c r="F305" s="11" t="s">
        <v>116</v>
      </c>
      <c r="G305" s="11" t="s">
        <v>143</v>
      </c>
      <c r="H305" s="11" t="s">
        <v>26</v>
      </c>
      <c r="I305" s="202">
        <v>89217156</v>
      </c>
      <c r="J305" s="202">
        <v>72095564</v>
      </c>
      <c r="K305" s="202">
        <v>0</v>
      </c>
      <c r="L305" s="72">
        <f t="shared" si="8"/>
        <v>161312720</v>
      </c>
      <c r="M305" s="11"/>
    </row>
    <row r="306" spans="1:13" ht="18" customHeight="1">
      <c r="A306" s="11">
        <v>300</v>
      </c>
      <c r="B306" s="46" t="s">
        <v>3924</v>
      </c>
      <c r="C306" s="11" t="s">
        <v>35</v>
      </c>
      <c r="D306" s="11">
        <v>1</v>
      </c>
      <c r="E306" s="20" t="s">
        <v>3927</v>
      </c>
      <c r="F306" s="11" t="s">
        <v>116</v>
      </c>
      <c r="G306" s="11" t="s">
        <v>143</v>
      </c>
      <c r="H306" s="11" t="s">
        <v>26</v>
      </c>
      <c r="I306" s="15">
        <v>84418685</v>
      </c>
      <c r="J306" s="15">
        <v>24458754</v>
      </c>
      <c r="K306" s="15">
        <v>0</v>
      </c>
      <c r="L306" s="72">
        <f t="shared" si="8"/>
        <v>108877439</v>
      </c>
      <c r="M306" s="11"/>
    </row>
    <row r="307" spans="1:13" ht="18" customHeight="1">
      <c r="A307" s="11">
        <v>301</v>
      </c>
      <c r="B307" s="46" t="s">
        <v>3924</v>
      </c>
      <c r="C307" s="46" t="s">
        <v>170</v>
      </c>
      <c r="D307" s="46">
        <v>1</v>
      </c>
      <c r="E307" s="53" t="s">
        <v>3933</v>
      </c>
      <c r="F307" s="57" t="s">
        <v>20</v>
      </c>
      <c r="G307" s="46" t="s">
        <v>198</v>
      </c>
      <c r="H307" s="46" t="s">
        <v>26</v>
      </c>
      <c r="I307" s="52">
        <v>216394723</v>
      </c>
      <c r="J307" s="52">
        <v>78000000</v>
      </c>
      <c r="K307" s="52"/>
      <c r="L307" s="72">
        <f t="shared" si="8"/>
        <v>294394723</v>
      </c>
      <c r="M307" s="46"/>
    </row>
    <row r="308" spans="1:13" ht="18" customHeight="1">
      <c r="A308" s="11">
        <v>302</v>
      </c>
      <c r="B308" s="12" t="s">
        <v>3924</v>
      </c>
      <c r="C308" s="12" t="s">
        <v>122</v>
      </c>
      <c r="D308" s="12">
        <v>1</v>
      </c>
      <c r="E308" s="13" t="s">
        <v>3939</v>
      </c>
      <c r="F308" s="57" t="s">
        <v>20</v>
      </c>
      <c r="G308" s="12" t="s">
        <v>198</v>
      </c>
      <c r="H308" s="12" t="s">
        <v>0</v>
      </c>
      <c r="I308" s="14">
        <v>1100000000</v>
      </c>
      <c r="J308" s="14">
        <v>350000000</v>
      </c>
      <c r="K308" s="14">
        <v>0</v>
      </c>
      <c r="L308" s="72">
        <f t="shared" si="8"/>
        <v>1450000000</v>
      </c>
      <c r="M308" s="12"/>
    </row>
    <row r="309" spans="1:13" ht="18" customHeight="1">
      <c r="A309" s="11">
        <v>303</v>
      </c>
      <c r="B309" s="12" t="s">
        <v>3924</v>
      </c>
      <c r="C309" s="12" t="s">
        <v>122</v>
      </c>
      <c r="D309" s="12">
        <v>1</v>
      </c>
      <c r="E309" s="13" t="s">
        <v>3940</v>
      </c>
      <c r="F309" s="57" t="s">
        <v>20</v>
      </c>
      <c r="G309" s="12" t="s">
        <v>198</v>
      </c>
      <c r="H309" s="12" t="s">
        <v>0</v>
      </c>
      <c r="I309" s="14">
        <v>1800000000</v>
      </c>
      <c r="J309" s="14">
        <v>700000000</v>
      </c>
      <c r="K309" s="14">
        <v>0</v>
      </c>
      <c r="L309" s="72">
        <f t="shared" si="8"/>
        <v>2500000000</v>
      </c>
      <c r="M309" s="12"/>
    </row>
    <row r="310" spans="1:13" ht="18" customHeight="1">
      <c r="A310" s="11">
        <v>304</v>
      </c>
      <c r="B310" s="12" t="s">
        <v>3924</v>
      </c>
      <c r="C310" s="12" t="s">
        <v>3925</v>
      </c>
      <c r="D310" s="12">
        <v>1</v>
      </c>
      <c r="E310" s="13" t="s">
        <v>3926</v>
      </c>
      <c r="F310" s="12" t="s">
        <v>116</v>
      </c>
      <c r="G310" s="12" t="s">
        <v>198</v>
      </c>
      <c r="H310" s="12" t="s">
        <v>31</v>
      </c>
      <c r="I310" s="14">
        <v>30390870</v>
      </c>
      <c r="J310" s="14"/>
      <c r="K310" s="14"/>
      <c r="L310" s="72">
        <f t="shared" si="8"/>
        <v>30390870</v>
      </c>
      <c r="M310" s="12" t="s">
        <v>1427</v>
      </c>
    </row>
    <row r="311" spans="1:13" ht="18" customHeight="1">
      <c r="A311" s="11">
        <v>305</v>
      </c>
      <c r="B311" s="12" t="s">
        <v>4047</v>
      </c>
      <c r="C311" s="12" t="s">
        <v>35</v>
      </c>
      <c r="D311" s="12">
        <v>1</v>
      </c>
      <c r="E311" s="16" t="s">
        <v>4082</v>
      </c>
      <c r="F311" s="12" t="s">
        <v>28</v>
      </c>
      <c r="G311" s="12" t="s">
        <v>153</v>
      </c>
      <c r="H311" s="12" t="s">
        <v>18</v>
      </c>
      <c r="I311" s="14">
        <v>20806177</v>
      </c>
      <c r="J311" s="14">
        <v>13230000</v>
      </c>
      <c r="K311" s="14"/>
      <c r="L311" s="14">
        <f t="shared" si="8"/>
        <v>34036177</v>
      </c>
      <c r="M311" s="12"/>
    </row>
    <row r="312" spans="1:13" ht="18" customHeight="1">
      <c r="A312" s="11">
        <v>306</v>
      </c>
      <c r="B312" s="12" t="s">
        <v>4047</v>
      </c>
      <c r="C312" s="12" t="s">
        <v>4083</v>
      </c>
      <c r="D312" s="12">
        <v>1</v>
      </c>
      <c r="E312" s="16" t="s">
        <v>4084</v>
      </c>
      <c r="F312" s="12" t="s">
        <v>72</v>
      </c>
      <c r="G312" s="12" t="s">
        <v>153</v>
      </c>
      <c r="H312" s="12" t="s">
        <v>26</v>
      </c>
      <c r="I312" s="14">
        <v>164978303</v>
      </c>
      <c r="J312" s="14">
        <v>0</v>
      </c>
      <c r="K312" s="14">
        <v>0</v>
      </c>
      <c r="L312" s="14">
        <f t="shared" si="8"/>
        <v>164978303</v>
      </c>
      <c r="M312" s="12"/>
    </row>
    <row r="313" spans="1:13" ht="18" customHeight="1">
      <c r="A313" s="11">
        <v>307</v>
      </c>
      <c r="B313" s="12" t="s">
        <v>4047</v>
      </c>
      <c r="C313" s="12" t="s">
        <v>42</v>
      </c>
      <c r="D313" s="12">
        <v>1</v>
      </c>
      <c r="E313" s="16" t="s">
        <v>4085</v>
      </c>
      <c r="F313" s="12" t="s">
        <v>116</v>
      </c>
      <c r="G313" s="12" t="s">
        <v>153</v>
      </c>
      <c r="H313" s="12" t="s">
        <v>26</v>
      </c>
      <c r="I313" s="14">
        <v>370715551</v>
      </c>
      <c r="J313" s="14">
        <v>177337531</v>
      </c>
      <c r="K313" s="14">
        <v>860859</v>
      </c>
      <c r="L313" s="14">
        <f t="shared" si="8"/>
        <v>548913941</v>
      </c>
      <c r="M313" s="12"/>
    </row>
    <row r="314" spans="1:13" ht="18" customHeight="1">
      <c r="A314" s="11">
        <v>308</v>
      </c>
      <c r="B314" s="12" t="s">
        <v>147</v>
      </c>
      <c r="C314" s="12" t="s">
        <v>156</v>
      </c>
      <c r="D314" s="12">
        <v>1</v>
      </c>
      <c r="E314" s="13" t="s">
        <v>4118</v>
      </c>
      <c r="F314" s="57" t="s">
        <v>20</v>
      </c>
      <c r="G314" s="12" t="s">
        <v>77</v>
      </c>
      <c r="H314" s="12" t="s">
        <v>31</v>
      </c>
      <c r="I314" s="14">
        <v>1036440000</v>
      </c>
      <c r="J314" s="14">
        <v>5336800000</v>
      </c>
      <c r="K314" s="14">
        <v>131800000</v>
      </c>
      <c r="L314" s="14">
        <f t="shared" si="8"/>
        <v>6505040000</v>
      </c>
      <c r="M314" s="12" t="s">
        <v>397</v>
      </c>
    </row>
    <row r="315" spans="1:13" ht="18" customHeight="1">
      <c r="A315" s="11">
        <v>309</v>
      </c>
      <c r="B315" s="12" t="s">
        <v>147</v>
      </c>
      <c r="C315" s="12" t="s">
        <v>156</v>
      </c>
      <c r="D315" s="12">
        <v>1</v>
      </c>
      <c r="E315" s="13" t="s">
        <v>275</v>
      </c>
      <c r="F315" s="11" t="s">
        <v>62</v>
      </c>
      <c r="G315" s="12" t="s">
        <v>151</v>
      </c>
      <c r="H315" s="12" t="s">
        <v>18</v>
      </c>
      <c r="I315" s="14">
        <v>213000000</v>
      </c>
      <c r="J315" s="14">
        <v>579000000</v>
      </c>
      <c r="K315" s="14">
        <v>1000000</v>
      </c>
      <c r="L315" s="14">
        <f t="shared" si="8"/>
        <v>793000000</v>
      </c>
      <c r="M315" s="12"/>
    </row>
    <row r="316" spans="1:13" ht="18" customHeight="1">
      <c r="A316" s="11">
        <v>310</v>
      </c>
      <c r="B316" s="12" t="s">
        <v>147</v>
      </c>
      <c r="C316" s="12" t="s">
        <v>156</v>
      </c>
      <c r="D316" s="12">
        <v>1</v>
      </c>
      <c r="E316" s="13" t="s">
        <v>4119</v>
      </c>
      <c r="F316" s="57" t="s">
        <v>20</v>
      </c>
      <c r="G316" s="12" t="s">
        <v>151</v>
      </c>
      <c r="H316" s="12" t="s">
        <v>0</v>
      </c>
      <c r="I316" s="14">
        <v>2574400000</v>
      </c>
      <c r="J316" s="14">
        <v>6476091744</v>
      </c>
      <c r="K316" s="14">
        <v>10000000</v>
      </c>
      <c r="L316" s="14">
        <f t="shared" si="8"/>
        <v>9060491744</v>
      </c>
      <c r="M316" s="12"/>
    </row>
    <row r="317" spans="1:13" ht="18" customHeight="1">
      <c r="A317" s="11">
        <v>311</v>
      </c>
      <c r="B317" s="12" t="s">
        <v>147</v>
      </c>
      <c r="C317" s="12" t="s">
        <v>156</v>
      </c>
      <c r="D317" s="12">
        <v>1</v>
      </c>
      <c r="E317" s="13" t="s">
        <v>4130</v>
      </c>
      <c r="F317" s="57" t="s">
        <v>20</v>
      </c>
      <c r="G317" s="12" t="s">
        <v>77</v>
      </c>
      <c r="H317" s="12" t="s">
        <v>31</v>
      </c>
      <c r="I317" s="14">
        <v>640000000</v>
      </c>
      <c r="J317" s="14">
        <v>2950000000</v>
      </c>
      <c r="K317" s="14"/>
      <c r="L317" s="14">
        <f t="shared" si="8"/>
        <v>3590000000</v>
      </c>
      <c r="M317" s="69" t="s">
        <v>696</v>
      </c>
    </row>
    <row r="318" spans="1:13" ht="18" customHeight="1">
      <c r="A318" s="11">
        <v>312</v>
      </c>
      <c r="B318" s="12" t="s">
        <v>147</v>
      </c>
      <c r="C318" s="12" t="s">
        <v>156</v>
      </c>
      <c r="D318" s="12">
        <v>1</v>
      </c>
      <c r="E318" s="13" t="s">
        <v>4124</v>
      </c>
      <c r="F318" s="11" t="s">
        <v>62</v>
      </c>
      <c r="G318" s="12" t="s">
        <v>151</v>
      </c>
      <c r="H318" s="12" t="s">
        <v>18</v>
      </c>
      <c r="I318" s="14">
        <v>195000000</v>
      </c>
      <c r="J318" s="14">
        <v>440000000</v>
      </c>
      <c r="K318" s="14">
        <v>1000000</v>
      </c>
      <c r="L318" s="14">
        <f t="shared" si="8"/>
        <v>636000000</v>
      </c>
      <c r="M318" s="12"/>
    </row>
    <row r="319" spans="1:13" ht="18" customHeight="1">
      <c r="A319" s="11">
        <v>313</v>
      </c>
      <c r="B319" s="12" t="s">
        <v>147</v>
      </c>
      <c r="C319" s="12" t="s">
        <v>156</v>
      </c>
      <c r="D319" s="12">
        <v>1</v>
      </c>
      <c r="E319" s="13" t="s">
        <v>4116</v>
      </c>
      <c r="F319" s="11" t="s">
        <v>62</v>
      </c>
      <c r="G319" s="12" t="s">
        <v>151</v>
      </c>
      <c r="H319" s="12" t="s">
        <v>31</v>
      </c>
      <c r="I319" s="14">
        <v>2450000000</v>
      </c>
      <c r="J319" s="14">
        <v>300000000</v>
      </c>
      <c r="K319" s="14">
        <v>1000000</v>
      </c>
      <c r="L319" s="14">
        <f t="shared" si="8"/>
        <v>2751000000</v>
      </c>
      <c r="M319" s="12" t="s">
        <v>329</v>
      </c>
    </row>
    <row r="320" spans="1:13" ht="18" customHeight="1">
      <c r="A320" s="11">
        <v>314</v>
      </c>
      <c r="B320" s="12" t="s">
        <v>147</v>
      </c>
      <c r="C320" s="12" t="s">
        <v>156</v>
      </c>
      <c r="D320" s="12">
        <v>1</v>
      </c>
      <c r="E320" s="13" t="s">
        <v>276</v>
      </c>
      <c r="F320" s="11" t="s">
        <v>62</v>
      </c>
      <c r="G320" s="12" t="s">
        <v>77</v>
      </c>
      <c r="H320" s="12" t="s">
        <v>18</v>
      </c>
      <c r="I320" s="14">
        <v>194000000</v>
      </c>
      <c r="J320" s="14">
        <v>500000000</v>
      </c>
      <c r="K320" s="14">
        <v>1000000</v>
      </c>
      <c r="L320" s="14">
        <f t="shared" si="8"/>
        <v>695000000</v>
      </c>
      <c r="M320" s="69"/>
    </row>
    <row r="321" spans="1:13" ht="18" customHeight="1">
      <c r="A321" s="11">
        <v>315</v>
      </c>
      <c r="B321" s="12" t="s">
        <v>147</v>
      </c>
      <c r="C321" s="12" t="s">
        <v>156</v>
      </c>
      <c r="D321" s="12">
        <v>1</v>
      </c>
      <c r="E321" s="13" t="s">
        <v>4129</v>
      </c>
      <c r="F321" s="57" t="s">
        <v>20</v>
      </c>
      <c r="G321" s="12" t="s">
        <v>151</v>
      </c>
      <c r="H321" s="12" t="s">
        <v>31</v>
      </c>
      <c r="I321" s="14">
        <v>530000000</v>
      </c>
      <c r="J321" s="14">
        <v>3878600000</v>
      </c>
      <c r="K321" s="14"/>
      <c r="L321" s="14">
        <f t="shared" si="8"/>
        <v>4408600000</v>
      </c>
      <c r="M321" s="12" t="s">
        <v>397</v>
      </c>
    </row>
    <row r="322" spans="1:13" ht="18" customHeight="1">
      <c r="A322" s="11">
        <v>316</v>
      </c>
      <c r="B322" s="12" t="s">
        <v>147</v>
      </c>
      <c r="C322" s="12" t="s">
        <v>148</v>
      </c>
      <c r="D322" s="12">
        <v>1</v>
      </c>
      <c r="E322" s="13" t="s">
        <v>4122</v>
      </c>
      <c r="F322" s="57" t="s">
        <v>20</v>
      </c>
      <c r="G322" s="12" t="s">
        <v>117</v>
      </c>
      <c r="H322" s="12" t="s">
        <v>0</v>
      </c>
      <c r="I322" s="14">
        <v>74940000</v>
      </c>
      <c r="J322" s="14">
        <v>5690000</v>
      </c>
      <c r="K322" s="14"/>
      <c r="L322" s="14">
        <f t="shared" si="8"/>
        <v>80630000</v>
      </c>
      <c r="M322" s="12"/>
    </row>
    <row r="323" spans="1:13" ht="18" customHeight="1">
      <c r="A323" s="11">
        <v>317</v>
      </c>
      <c r="B323" s="12" t="s">
        <v>147</v>
      </c>
      <c r="C323" s="12" t="s">
        <v>148</v>
      </c>
      <c r="D323" s="12">
        <v>1</v>
      </c>
      <c r="E323" s="109" t="s">
        <v>4117</v>
      </c>
      <c r="F323" s="57" t="s">
        <v>20</v>
      </c>
      <c r="G323" s="12" t="s">
        <v>117</v>
      </c>
      <c r="H323" s="12" t="s">
        <v>18</v>
      </c>
      <c r="I323" s="14">
        <v>4747670000</v>
      </c>
      <c r="J323" s="14">
        <v>10026627000</v>
      </c>
      <c r="K323" s="14">
        <v>82925000</v>
      </c>
      <c r="L323" s="14">
        <f t="shared" si="8"/>
        <v>14857222000</v>
      </c>
      <c r="M323" s="12"/>
    </row>
    <row r="324" spans="1:13" ht="18" customHeight="1">
      <c r="A324" s="11">
        <v>318</v>
      </c>
      <c r="B324" s="12" t="s">
        <v>147</v>
      </c>
      <c r="C324" s="12" t="s">
        <v>148</v>
      </c>
      <c r="D324" s="12">
        <v>1</v>
      </c>
      <c r="E324" s="13" t="s">
        <v>216</v>
      </c>
      <c r="F324" s="57" t="s">
        <v>20</v>
      </c>
      <c r="G324" s="12" t="s">
        <v>117</v>
      </c>
      <c r="H324" s="12" t="s">
        <v>0</v>
      </c>
      <c r="I324" s="14">
        <v>11000000000</v>
      </c>
      <c r="J324" s="14">
        <v>6000000000</v>
      </c>
      <c r="K324" s="14">
        <v>3000000000</v>
      </c>
      <c r="L324" s="14">
        <f t="shared" si="8"/>
        <v>20000000000</v>
      </c>
      <c r="M324" s="12"/>
    </row>
    <row r="325" spans="1:13" ht="18" customHeight="1">
      <c r="A325" s="11">
        <v>319</v>
      </c>
      <c r="B325" s="12" t="s">
        <v>201</v>
      </c>
      <c r="C325" s="12" t="s">
        <v>4125</v>
      </c>
      <c r="D325" s="12">
        <v>1</v>
      </c>
      <c r="E325" s="13" t="s">
        <v>4127</v>
      </c>
      <c r="F325" s="57" t="s">
        <v>20</v>
      </c>
      <c r="G325" s="12" t="s">
        <v>143</v>
      </c>
      <c r="H325" s="12" t="s">
        <v>26</v>
      </c>
      <c r="I325" s="14">
        <v>131000000</v>
      </c>
      <c r="J325" s="14">
        <v>58000000</v>
      </c>
      <c r="K325" s="14"/>
      <c r="L325" s="14">
        <f t="shared" si="8"/>
        <v>189000000</v>
      </c>
      <c r="M325" s="12"/>
    </row>
    <row r="326" spans="1:13" ht="18" customHeight="1">
      <c r="A326" s="11">
        <v>320</v>
      </c>
      <c r="B326" s="12" t="s">
        <v>147</v>
      </c>
      <c r="C326" s="12" t="s">
        <v>200</v>
      </c>
      <c r="D326" s="12">
        <v>1</v>
      </c>
      <c r="E326" s="13" t="s">
        <v>228</v>
      </c>
      <c r="F326" s="12" t="s">
        <v>149</v>
      </c>
      <c r="G326" s="12" t="s">
        <v>198</v>
      </c>
      <c r="H326" s="12" t="s">
        <v>0</v>
      </c>
      <c r="I326" s="44">
        <v>41950000</v>
      </c>
      <c r="J326" s="44">
        <v>0</v>
      </c>
      <c r="K326" s="44">
        <v>0</v>
      </c>
      <c r="L326" s="14">
        <f t="shared" si="8"/>
        <v>41950000</v>
      </c>
      <c r="M326" s="12"/>
    </row>
    <row r="327" spans="1:13" ht="18" customHeight="1">
      <c r="A327" s="11">
        <v>321</v>
      </c>
      <c r="B327" s="12" t="s">
        <v>201</v>
      </c>
      <c r="C327" s="12" t="s">
        <v>4125</v>
      </c>
      <c r="D327" s="12">
        <v>1</v>
      </c>
      <c r="E327" s="13" t="s">
        <v>4126</v>
      </c>
      <c r="F327" s="12" t="s">
        <v>73</v>
      </c>
      <c r="G327" s="12" t="s">
        <v>143</v>
      </c>
      <c r="H327" s="12" t="s">
        <v>26</v>
      </c>
      <c r="I327" s="14">
        <v>85000000</v>
      </c>
      <c r="J327" s="14"/>
      <c r="K327" s="14"/>
      <c r="L327" s="14">
        <f t="shared" si="8"/>
        <v>85000000</v>
      </c>
      <c r="M327" s="12"/>
    </row>
    <row r="328" spans="1:13" ht="18" customHeight="1">
      <c r="A328" s="11">
        <v>322</v>
      </c>
      <c r="B328" s="12" t="s">
        <v>147</v>
      </c>
      <c r="C328" s="12" t="s">
        <v>200</v>
      </c>
      <c r="D328" s="12">
        <v>1</v>
      </c>
      <c r="E328" s="13" t="s">
        <v>4120</v>
      </c>
      <c r="F328" s="57" t="s">
        <v>20</v>
      </c>
      <c r="G328" s="12" t="s">
        <v>198</v>
      </c>
      <c r="H328" s="12" t="s">
        <v>26</v>
      </c>
      <c r="I328" s="14">
        <v>140000000</v>
      </c>
      <c r="J328" s="14">
        <v>67287600</v>
      </c>
      <c r="K328" s="14"/>
      <c r="L328" s="14">
        <f t="shared" si="8"/>
        <v>207287600</v>
      </c>
      <c r="M328" s="12"/>
    </row>
    <row r="329" spans="1:13" ht="18" customHeight="1">
      <c r="A329" s="11">
        <v>323</v>
      </c>
      <c r="B329" s="12" t="s">
        <v>147</v>
      </c>
      <c r="C329" s="12" t="s">
        <v>200</v>
      </c>
      <c r="D329" s="12">
        <v>1</v>
      </c>
      <c r="E329" s="13" t="s">
        <v>4121</v>
      </c>
      <c r="F329" s="12" t="s">
        <v>73</v>
      </c>
      <c r="G329" s="12" t="s">
        <v>198</v>
      </c>
      <c r="H329" s="12" t="s">
        <v>26</v>
      </c>
      <c r="I329" s="14">
        <v>100000000</v>
      </c>
      <c r="J329" s="14"/>
      <c r="K329" s="14"/>
      <c r="L329" s="14">
        <f t="shared" si="8"/>
        <v>100000000</v>
      </c>
      <c r="M329" s="69"/>
    </row>
    <row r="330" spans="1:13" ht="18" customHeight="1">
      <c r="A330" s="11">
        <v>324</v>
      </c>
      <c r="B330" s="76" t="s">
        <v>147</v>
      </c>
      <c r="C330" s="76" t="s">
        <v>155</v>
      </c>
      <c r="D330" s="76">
        <v>1</v>
      </c>
      <c r="E330" s="124" t="s">
        <v>4123</v>
      </c>
      <c r="F330" s="57" t="s">
        <v>20</v>
      </c>
      <c r="G330" s="12" t="s">
        <v>150</v>
      </c>
      <c r="H330" s="12" t="s">
        <v>1</v>
      </c>
      <c r="I330" s="14">
        <v>100000000</v>
      </c>
      <c r="J330" s="14">
        <v>14938800</v>
      </c>
      <c r="K330" s="14">
        <v>0</v>
      </c>
      <c r="L330" s="14">
        <f t="shared" si="8"/>
        <v>114938800</v>
      </c>
      <c r="M330" s="12"/>
    </row>
    <row r="331" spans="1:13" ht="18" customHeight="1">
      <c r="A331" s="11">
        <v>325</v>
      </c>
      <c r="B331" s="76" t="s">
        <v>147</v>
      </c>
      <c r="C331" s="76" t="s">
        <v>155</v>
      </c>
      <c r="D331" s="76">
        <v>1</v>
      </c>
      <c r="E331" s="124" t="s">
        <v>4128</v>
      </c>
      <c r="F331" s="57" t="s">
        <v>20</v>
      </c>
      <c r="G331" s="12" t="s">
        <v>312</v>
      </c>
      <c r="H331" s="12" t="s">
        <v>1</v>
      </c>
      <c r="I331" s="14">
        <v>332915000</v>
      </c>
      <c r="J331" s="14">
        <v>2141296940</v>
      </c>
      <c r="K331" s="14">
        <v>0</v>
      </c>
      <c r="L331" s="14">
        <f t="shared" si="8"/>
        <v>2474211940</v>
      </c>
      <c r="M331" s="12"/>
    </row>
    <row r="332" spans="1:13" ht="18" customHeight="1">
      <c r="A332" s="11">
        <v>326</v>
      </c>
      <c r="B332" s="11" t="s">
        <v>4435</v>
      </c>
      <c r="C332" s="11" t="s">
        <v>4436</v>
      </c>
      <c r="D332" s="32">
        <v>1</v>
      </c>
      <c r="E332" s="33" t="s">
        <v>4537</v>
      </c>
      <c r="F332" s="11" t="s">
        <v>116</v>
      </c>
      <c r="G332" s="11" t="s">
        <v>150</v>
      </c>
      <c r="H332" s="11" t="s">
        <v>26</v>
      </c>
      <c r="I332" s="68">
        <v>386318643</v>
      </c>
      <c r="J332" s="68">
        <v>185779901</v>
      </c>
      <c r="K332" s="68">
        <v>92995347</v>
      </c>
      <c r="L332" s="28">
        <f t="shared" si="8"/>
        <v>665093891</v>
      </c>
      <c r="M332" s="11"/>
    </row>
    <row r="333" spans="1:13" ht="18" customHeight="1">
      <c r="A333" s="11">
        <v>327</v>
      </c>
      <c r="B333" s="11" t="s">
        <v>4435</v>
      </c>
      <c r="C333" s="11" t="s">
        <v>4436</v>
      </c>
      <c r="D333" s="32">
        <v>1</v>
      </c>
      <c r="E333" s="33" t="s">
        <v>4538</v>
      </c>
      <c r="F333" s="11" t="s">
        <v>116</v>
      </c>
      <c r="G333" s="11" t="s">
        <v>150</v>
      </c>
      <c r="H333" s="11" t="s">
        <v>26</v>
      </c>
      <c r="I333" s="68">
        <v>230006938</v>
      </c>
      <c r="J333" s="68">
        <v>94339637</v>
      </c>
      <c r="K333" s="68">
        <v>56334621</v>
      </c>
      <c r="L333" s="28">
        <f t="shared" si="8"/>
        <v>380681196</v>
      </c>
      <c r="M333" s="11"/>
    </row>
    <row r="334" spans="1:13" ht="18" customHeight="1">
      <c r="A334" s="11">
        <v>328</v>
      </c>
      <c r="B334" s="11" t="s">
        <v>4435</v>
      </c>
      <c r="C334" s="11" t="s">
        <v>115</v>
      </c>
      <c r="D334" s="11">
        <v>1</v>
      </c>
      <c r="E334" s="20" t="s">
        <v>4560</v>
      </c>
      <c r="F334" s="11" t="s">
        <v>116</v>
      </c>
      <c r="G334" s="11" t="s">
        <v>150</v>
      </c>
      <c r="H334" s="11" t="s">
        <v>31</v>
      </c>
      <c r="I334" s="28">
        <v>1302572691</v>
      </c>
      <c r="J334" s="28">
        <v>999884089</v>
      </c>
      <c r="K334" s="28">
        <v>51279772</v>
      </c>
      <c r="L334" s="28">
        <f t="shared" si="8"/>
        <v>2353736552</v>
      </c>
      <c r="M334" s="29" t="s">
        <v>3617</v>
      </c>
    </row>
    <row r="335" spans="1:13" ht="18" customHeight="1">
      <c r="A335" s="11">
        <v>329</v>
      </c>
      <c r="B335" s="11" t="s">
        <v>4435</v>
      </c>
      <c r="C335" s="11" t="s">
        <v>115</v>
      </c>
      <c r="D335" s="11">
        <v>1</v>
      </c>
      <c r="E335" s="20" t="s">
        <v>4561</v>
      </c>
      <c r="F335" s="11" t="s">
        <v>116</v>
      </c>
      <c r="G335" s="11" t="s">
        <v>150</v>
      </c>
      <c r="H335" s="11" t="s">
        <v>26</v>
      </c>
      <c r="I335" s="28">
        <v>173558482</v>
      </c>
      <c r="J335" s="28">
        <v>0</v>
      </c>
      <c r="K335" s="28">
        <v>0</v>
      </c>
      <c r="L335" s="28">
        <f t="shared" si="8"/>
        <v>173558482</v>
      </c>
      <c r="M335" s="11"/>
    </row>
    <row r="336" spans="1:13" ht="18" customHeight="1">
      <c r="A336" s="11">
        <v>330</v>
      </c>
      <c r="B336" s="11" t="s">
        <v>4435</v>
      </c>
      <c r="C336" s="11" t="s">
        <v>115</v>
      </c>
      <c r="D336" s="11">
        <v>1</v>
      </c>
      <c r="E336" s="20" t="s">
        <v>4562</v>
      </c>
      <c r="F336" s="11" t="s">
        <v>116</v>
      </c>
      <c r="G336" s="11" t="s">
        <v>150</v>
      </c>
      <c r="H336" s="11" t="s">
        <v>26</v>
      </c>
      <c r="I336" s="28">
        <v>867027228</v>
      </c>
      <c r="J336" s="28">
        <v>1885161612</v>
      </c>
      <c r="K336" s="28">
        <v>0</v>
      </c>
      <c r="L336" s="28">
        <f t="shared" si="8"/>
        <v>2752188840</v>
      </c>
      <c r="M336" s="29"/>
    </row>
    <row r="337" spans="1:13" ht="18" customHeight="1">
      <c r="A337" s="11">
        <v>331</v>
      </c>
      <c r="B337" s="11" t="s">
        <v>4435</v>
      </c>
      <c r="C337" s="11" t="s">
        <v>540</v>
      </c>
      <c r="D337" s="11">
        <v>1</v>
      </c>
      <c r="E337" s="20" t="s">
        <v>4539</v>
      </c>
      <c r="F337" s="11" t="s">
        <v>116</v>
      </c>
      <c r="G337" s="11" t="s">
        <v>150</v>
      </c>
      <c r="H337" s="11" t="s">
        <v>31</v>
      </c>
      <c r="I337" s="28">
        <v>1470000000</v>
      </c>
      <c r="J337" s="28">
        <v>0</v>
      </c>
      <c r="K337" s="28">
        <v>0</v>
      </c>
      <c r="L337" s="28">
        <f t="shared" si="8"/>
        <v>1470000000</v>
      </c>
      <c r="M337" s="11" t="s">
        <v>397</v>
      </c>
    </row>
    <row r="338" spans="1:13" ht="18" customHeight="1">
      <c r="A338" s="11">
        <v>332</v>
      </c>
      <c r="B338" s="11" t="s">
        <v>4435</v>
      </c>
      <c r="C338" s="32" t="s">
        <v>540</v>
      </c>
      <c r="D338" s="11">
        <v>1</v>
      </c>
      <c r="E338" s="20" t="s">
        <v>4541</v>
      </c>
      <c r="F338" s="11" t="s">
        <v>116</v>
      </c>
      <c r="G338" s="11" t="s">
        <v>150</v>
      </c>
      <c r="H338" s="11" t="s">
        <v>26</v>
      </c>
      <c r="I338" s="28">
        <v>305043000</v>
      </c>
      <c r="J338" s="28"/>
      <c r="K338" s="28"/>
      <c r="L338" s="28">
        <f t="shared" si="8"/>
        <v>305043000</v>
      </c>
      <c r="M338" s="11"/>
    </row>
    <row r="339" spans="1:13" ht="18" customHeight="1">
      <c r="A339" s="11">
        <v>333</v>
      </c>
      <c r="B339" s="11" t="s">
        <v>4435</v>
      </c>
      <c r="C339" s="11" t="s">
        <v>540</v>
      </c>
      <c r="D339" s="11">
        <v>1</v>
      </c>
      <c r="E339" s="20" t="s">
        <v>4540</v>
      </c>
      <c r="F339" s="11" t="s">
        <v>116</v>
      </c>
      <c r="G339" s="11" t="s">
        <v>150</v>
      </c>
      <c r="H339" s="11" t="s">
        <v>26</v>
      </c>
      <c r="I339" s="28">
        <v>360027111</v>
      </c>
      <c r="J339" s="28">
        <v>112974392</v>
      </c>
      <c r="K339" s="28"/>
      <c r="L339" s="28">
        <f t="shared" si="8"/>
        <v>473001503</v>
      </c>
      <c r="M339" s="11"/>
    </row>
    <row r="340" spans="1:13" ht="18" customHeight="1">
      <c r="A340" s="11">
        <v>334</v>
      </c>
      <c r="B340" s="11" t="s">
        <v>4435</v>
      </c>
      <c r="C340" s="11" t="s">
        <v>4446</v>
      </c>
      <c r="D340" s="11">
        <v>1</v>
      </c>
      <c r="E340" s="20" t="s">
        <v>4542</v>
      </c>
      <c r="F340" s="11" t="s">
        <v>116</v>
      </c>
      <c r="G340" s="11" t="s">
        <v>150</v>
      </c>
      <c r="H340" s="11" t="s">
        <v>26</v>
      </c>
      <c r="I340" s="28">
        <v>162580015</v>
      </c>
      <c r="J340" s="28">
        <v>62128344</v>
      </c>
      <c r="K340" s="28"/>
      <c r="L340" s="28">
        <f t="shared" si="8"/>
        <v>224708359</v>
      </c>
      <c r="M340" s="11"/>
    </row>
    <row r="341" spans="1:13" ht="18" customHeight="1">
      <c r="A341" s="11">
        <v>335</v>
      </c>
      <c r="B341" s="11" t="s">
        <v>4435</v>
      </c>
      <c r="C341" s="11" t="s">
        <v>4446</v>
      </c>
      <c r="D341" s="11">
        <v>1</v>
      </c>
      <c r="E341" s="20" t="s">
        <v>4543</v>
      </c>
      <c r="F341" s="11" t="s">
        <v>116</v>
      </c>
      <c r="G341" s="11" t="s">
        <v>150</v>
      </c>
      <c r="H341" s="11" t="s">
        <v>26</v>
      </c>
      <c r="I341" s="28">
        <v>102012303</v>
      </c>
      <c r="J341" s="28">
        <v>20859532</v>
      </c>
      <c r="K341" s="28"/>
      <c r="L341" s="28">
        <f t="shared" si="8"/>
        <v>122871835</v>
      </c>
      <c r="M341" s="29"/>
    </row>
    <row r="342" spans="1:13" ht="18" customHeight="1">
      <c r="A342" s="11">
        <v>336</v>
      </c>
      <c r="B342" s="11" t="s">
        <v>4435</v>
      </c>
      <c r="C342" s="11" t="s">
        <v>122</v>
      </c>
      <c r="D342" s="11">
        <v>1</v>
      </c>
      <c r="E342" s="20" t="s">
        <v>4545</v>
      </c>
      <c r="F342" s="57" t="s">
        <v>20</v>
      </c>
      <c r="G342" s="11" t="s">
        <v>150</v>
      </c>
      <c r="H342" s="11" t="s">
        <v>0</v>
      </c>
      <c r="I342" s="28">
        <v>830000000</v>
      </c>
      <c r="J342" s="28">
        <v>350000000</v>
      </c>
      <c r="K342" s="28">
        <v>0</v>
      </c>
      <c r="L342" s="28">
        <f t="shared" si="8"/>
        <v>1180000000</v>
      </c>
      <c r="M342" s="11"/>
    </row>
    <row r="343" spans="1:13" ht="18" customHeight="1">
      <c r="A343" s="11">
        <v>337</v>
      </c>
      <c r="B343" s="11" t="s">
        <v>4435</v>
      </c>
      <c r="C343" s="11" t="s">
        <v>122</v>
      </c>
      <c r="D343" s="11">
        <v>1</v>
      </c>
      <c r="E343" s="20" t="s">
        <v>4544</v>
      </c>
      <c r="F343" s="57" t="s">
        <v>20</v>
      </c>
      <c r="G343" s="11" t="s">
        <v>150</v>
      </c>
      <c r="H343" s="11" t="s">
        <v>18</v>
      </c>
      <c r="I343" s="28">
        <v>3140000000</v>
      </c>
      <c r="J343" s="28">
        <v>4800828000</v>
      </c>
      <c r="K343" s="28">
        <v>0</v>
      </c>
      <c r="L343" s="28">
        <f t="shared" si="8"/>
        <v>7940828000</v>
      </c>
      <c r="M343" s="11"/>
    </row>
    <row r="344" spans="1:13" ht="18" customHeight="1">
      <c r="A344" s="11">
        <v>338</v>
      </c>
      <c r="B344" s="11" t="s">
        <v>4435</v>
      </c>
      <c r="C344" s="32" t="s">
        <v>193</v>
      </c>
      <c r="D344" s="32">
        <v>1</v>
      </c>
      <c r="E344" s="33" t="s">
        <v>4548</v>
      </c>
      <c r="F344" s="11" t="s">
        <v>116</v>
      </c>
      <c r="G344" s="11" t="s">
        <v>150</v>
      </c>
      <c r="H344" s="11" t="s">
        <v>26</v>
      </c>
      <c r="I344" s="28">
        <v>175000000</v>
      </c>
      <c r="J344" s="28">
        <v>0</v>
      </c>
      <c r="K344" s="28">
        <v>0</v>
      </c>
      <c r="L344" s="28">
        <f t="shared" si="8"/>
        <v>175000000</v>
      </c>
      <c r="M344" s="11"/>
    </row>
    <row r="345" spans="1:13" ht="18" customHeight="1">
      <c r="A345" s="11">
        <v>339</v>
      </c>
      <c r="B345" s="11" t="s">
        <v>4435</v>
      </c>
      <c r="C345" s="11" t="s">
        <v>193</v>
      </c>
      <c r="D345" s="11">
        <v>1</v>
      </c>
      <c r="E345" s="20" t="s">
        <v>4547</v>
      </c>
      <c r="F345" s="11" t="s">
        <v>116</v>
      </c>
      <c r="G345" s="11" t="s">
        <v>150</v>
      </c>
      <c r="H345" s="11" t="s">
        <v>26</v>
      </c>
      <c r="I345" s="28">
        <v>562283000</v>
      </c>
      <c r="J345" s="28">
        <v>363552000</v>
      </c>
      <c r="K345" s="28">
        <v>39995000</v>
      </c>
      <c r="L345" s="28">
        <f t="shared" si="8"/>
        <v>965830000</v>
      </c>
      <c r="M345" s="11"/>
    </row>
    <row r="346" spans="1:13" ht="18" customHeight="1">
      <c r="A346" s="11">
        <v>340</v>
      </c>
      <c r="B346" s="11" t="s">
        <v>4435</v>
      </c>
      <c r="C346" s="11" t="s">
        <v>193</v>
      </c>
      <c r="D346" s="11">
        <v>1</v>
      </c>
      <c r="E346" s="20" t="s">
        <v>4546</v>
      </c>
      <c r="F346" s="11" t="s">
        <v>116</v>
      </c>
      <c r="G346" s="11" t="s">
        <v>150</v>
      </c>
      <c r="H346" s="11" t="s">
        <v>26</v>
      </c>
      <c r="I346" s="28">
        <v>163000000</v>
      </c>
      <c r="J346" s="28">
        <v>160000000</v>
      </c>
      <c r="K346" s="28">
        <v>98000000</v>
      </c>
      <c r="L346" s="28">
        <f t="shared" si="8"/>
        <v>421000000</v>
      </c>
      <c r="M346" s="11"/>
    </row>
    <row r="347" spans="1:13" ht="18" customHeight="1">
      <c r="A347" s="11">
        <v>341</v>
      </c>
      <c r="B347" s="11" t="s">
        <v>4435</v>
      </c>
      <c r="C347" s="11" t="s">
        <v>376</v>
      </c>
      <c r="D347" s="11">
        <v>1</v>
      </c>
      <c r="E347" s="20" t="s">
        <v>4549</v>
      </c>
      <c r="F347" s="11" t="s">
        <v>62</v>
      </c>
      <c r="G347" s="11" t="s">
        <v>150</v>
      </c>
      <c r="H347" s="11" t="s">
        <v>31</v>
      </c>
      <c r="I347" s="28">
        <v>74000000</v>
      </c>
      <c r="J347" s="28">
        <v>0</v>
      </c>
      <c r="K347" s="28">
        <v>0</v>
      </c>
      <c r="L347" s="28">
        <f t="shared" si="8"/>
        <v>74000000</v>
      </c>
      <c r="M347" s="11" t="s">
        <v>1622</v>
      </c>
    </row>
    <row r="348" spans="1:13" ht="18" customHeight="1">
      <c r="A348" s="11">
        <v>342</v>
      </c>
      <c r="B348" s="11" t="s">
        <v>4435</v>
      </c>
      <c r="C348" s="11" t="s">
        <v>376</v>
      </c>
      <c r="D348" s="11">
        <v>1</v>
      </c>
      <c r="E348" s="20" t="s">
        <v>4550</v>
      </c>
      <c r="F348" s="11" t="s">
        <v>62</v>
      </c>
      <c r="G348" s="11" t="s">
        <v>150</v>
      </c>
      <c r="H348" s="11" t="s">
        <v>65</v>
      </c>
      <c r="I348" s="28">
        <v>150000000</v>
      </c>
      <c r="J348" s="28">
        <v>0</v>
      </c>
      <c r="K348" s="28">
        <v>0</v>
      </c>
      <c r="L348" s="28">
        <f t="shared" si="8"/>
        <v>150000000</v>
      </c>
      <c r="M348" s="11" t="s">
        <v>1622</v>
      </c>
    </row>
    <row r="349" spans="1:13" ht="18" customHeight="1">
      <c r="A349" s="11">
        <v>343</v>
      </c>
      <c r="B349" s="32" t="s">
        <v>4435</v>
      </c>
      <c r="C349" s="32" t="s">
        <v>4454</v>
      </c>
      <c r="D349" s="32">
        <v>1</v>
      </c>
      <c r="E349" s="20" t="s">
        <v>4554</v>
      </c>
      <c r="F349" s="11" t="s">
        <v>116</v>
      </c>
      <c r="G349" s="11" t="s">
        <v>150</v>
      </c>
      <c r="H349" s="11" t="s">
        <v>1</v>
      </c>
      <c r="I349" s="28">
        <v>270124730</v>
      </c>
      <c r="J349" s="28"/>
      <c r="K349" s="28"/>
      <c r="L349" s="28">
        <f t="shared" si="8"/>
        <v>270124730</v>
      </c>
      <c r="M349" s="29"/>
    </row>
    <row r="350" spans="1:13" ht="18" customHeight="1">
      <c r="A350" s="11">
        <v>344</v>
      </c>
      <c r="B350" s="32" t="s">
        <v>4435</v>
      </c>
      <c r="C350" s="32" t="s">
        <v>4454</v>
      </c>
      <c r="D350" s="32">
        <v>1</v>
      </c>
      <c r="E350" s="20" t="s">
        <v>4555</v>
      </c>
      <c r="F350" s="11" t="s">
        <v>116</v>
      </c>
      <c r="G350" s="11" t="s">
        <v>150</v>
      </c>
      <c r="H350" s="11" t="s">
        <v>1</v>
      </c>
      <c r="I350" s="28">
        <v>158084637</v>
      </c>
      <c r="J350" s="28"/>
      <c r="K350" s="28"/>
      <c r="L350" s="28">
        <f t="shared" si="8"/>
        <v>158084637</v>
      </c>
      <c r="M350" s="11"/>
    </row>
    <row r="351" spans="1:13" ht="18" customHeight="1">
      <c r="A351" s="11">
        <v>345</v>
      </c>
      <c r="B351" s="11" t="s">
        <v>4435</v>
      </c>
      <c r="C351" s="11" t="s">
        <v>4454</v>
      </c>
      <c r="D351" s="11">
        <v>1</v>
      </c>
      <c r="E351" s="20" t="s">
        <v>4552</v>
      </c>
      <c r="F351" s="11" t="s">
        <v>116</v>
      </c>
      <c r="G351" s="11" t="s">
        <v>150</v>
      </c>
      <c r="H351" s="11" t="s">
        <v>26</v>
      </c>
      <c r="I351" s="28">
        <v>140823527</v>
      </c>
      <c r="J351" s="28">
        <v>91298419</v>
      </c>
      <c r="K351" s="28"/>
      <c r="L351" s="28">
        <f t="shared" si="8"/>
        <v>232121946</v>
      </c>
      <c r="M351" s="11"/>
    </row>
    <row r="352" spans="1:13" ht="18" customHeight="1">
      <c r="A352" s="11">
        <v>346</v>
      </c>
      <c r="B352" s="11" t="s">
        <v>4435</v>
      </c>
      <c r="C352" s="11" t="s">
        <v>4454</v>
      </c>
      <c r="D352" s="11">
        <v>1</v>
      </c>
      <c r="E352" s="20" t="s">
        <v>4551</v>
      </c>
      <c r="F352" s="11" t="s">
        <v>116</v>
      </c>
      <c r="G352" s="11" t="s">
        <v>150</v>
      </c>
      <c r="H352" s="11" t="s">
        <v>26</v>
      </c>
      <c r="I352" s="28">
        <v>88561023</v>
      </c>
      <c r="J352" s="28">
        <v>39786521</v>
      </c>
      <c r="K352" s="28"/>
      <c r="L352" s="28">
        <f t="shared" si="8"/>
        <v>128347544</v>
      </c>
      <c r="M352" s="11"/>
    </row>
    <row r="353" spans="1:13" ht="18" customHeight="1">
      <c r="A353" s="11">
        <v>347</v>
      </c>
      <c r="B353" s="11" t="s">
        <v>4435</v>
      </c>
      <c r="C353" s="11" t="s">
        <v>4454</v>
      </c>
      <c r="D353" s="11">
        <v>1</v>
      </c>
      <c r="E353" s="20" t="s">
        <v>4557</v>
      </c>
      <c r="F353" s="11" t="s">
        <v>116</v>
      </c>
      <c r="G353" s="11" t="s">
        <v>150</v>
      </c>
      <c r="H353" s="11" t="s">
        <v>1</v>
      </c>
      <c r="I353" s="28">
        <v>150778155</v>
      </c>
      <c r="J353" s="28">
        <v>38815252</v>
      </c>
      <c r="K353" s="28">
        <v>0</v>
      </c>
      <c r="L353" s="28">
        <f t="shared" si="8"/>
        <v>189593407</v>
      </c>
      <c r="M353" s="11"/>
    </row>
    <row r="354" spans="1:13" ht="18" customHeight="1">
      <c r="A354" s="11">
        <v>348</v>
      </c>
      <c r="B354" s="32" t="s">
        <v>4435</v>
      </c>
      <c r="C354" s="32" t="s">
        <v>4454</v>
      </c>
      <c r="D354" s="32">
        <v>1</v>
      </c>
      <c r="E354" s="20" t="s">
        <v>4553</v>
      </c>
      <c r="F354" s="11" t="s">
        <v>116</v>
      </c>
      <c r="G354" s="11" t="s">
        <v>150</v>
      </c>
      <c r="H354" s="11" t="s">
        <v>1</v>
      </c>
      <c r="I354" s="28">
        <v>88371165</v>
      </c>
      <c r="J354" s="28">
        <v>23062510</v>
      </c>
      <c r="K354" s="28"/>
      <c r="L354" s="28">
        <f t="shared" si="8"/>
        <v>111433675</v>
      </c>
      <c r="M354" s="11"/>
    </row>
    <row r="355" spans="1:13" ht="18" customHeight="1">
      <c r="A355" s="11">
        <v>349</v>
      </c>
      <c r="B355" s="11" t="s">
        <v>4435</v>
      </c>
      <c r="C355" s="11" t="s">
        <v>4454</v>
      </c>
      <c r="D355" s="11">
        <v>1</v>
      </c>
      <c r="E355" s="33" t="s">
        <v>4556</v>
      </c>
      <c r="F355" s="11" t="s">
        <v>116</v>
      </c>
      <c r="G355" s="11" t="s">
        <v>150</v>
      </c>
      <c r="H355" s="11" t="s">
        <v>18</v>
      </c>
      <c r="I355" s="28">
        <v>99906557</v>
      </c>
      <c r="J355" s="28">
        <v>21435379</v>
      </c>
      <c r="K355" s="28"/>
      <c r="L355" s="28">
        <f t="shared" si="8"/>
        <v>121341936</v>
      </c>
      <c r="M355" s="11"/>
    </row>
    <row r="356" spans="1:13" ht="18" customHeight="1">
      <c r="A356" s="11">
        <v>350</v>
      </c>
      <c r="B356" s="11" t="s">
        <v>4435</v>
      </c>
      <c r="C356" s="11" t="s">
        <v>4497</v>
      </c>
      <c r="D356" s="11">
        <v>1</v>
      </c>
      <c r="E356" s="20" t="s">
        <v>4558</v>
      </c>
      <c r="F356" s="11" t="s">
        <v>28</v>
      </c>
      <c r="G356" s="11" t="s">
        <v>150</v>
      </c>
      <c r="H356" s="11" t="s">
        <v>1</v>
      </c>
      <c r="I356" s="31">
        <v>193020000</v>
      </c>
      <c r="J356" s="31">
        <v>28263000</v>
      </c>
      <c r="K356" s="31"/>
      <c r="L356" s="28">
        <f t="shared" si="8"/>
        <v>221283000</v>
      </c>
      <c r="M356" s="11"/>
    </row>
    <row r="357" spans="1:13" ht="18" customHeight="1">
      <c r="A357" s="11">
        <v>351</v>
      </c>
      <c r="B357" s="11" t="s">
        <v>4435</v>
      </c>
      <c r="C357" s="11" t="s">
        <v>171</v>
      </c>
      <c r="D357" s="11">
        <v>1</v>
      </c>
      <c r="E357" s="20" t="s">
        <v>4559</v>
      </c>
      <c r="F357" s="11" t="s">
        <v>160</v>
      </c>
      <c r="G357" s="11" t="s">
        <v>150</v>
      </c>
      <c r="H357" s="11" t="s">
        <v>1</v>
      </c>
      <c r="I357" s="31">
        <v>80000000</v>
      </c>
      <c r="J357" s="31"/>
      <c r="K357" s="31"/>
      <c r="L357" s="28">
        <f t="shared" si="8"/>
        <v>80000000</v>
      </c>
      <c r="M357" s="29"/>
    </row>
    <row r="358" spans="1:13" ht="18" customHeight="1">
      <c r="A358" s="11">
        <v>352</v>
      </c>
      <c r="B358" s="12" t="s">
        <v>14</v>
      </c>
      <c r="C358" s="12" t="s">
        <v>19</v>
      </c>
      <c r="D358" s="76">
        <v>2</v>
      </c>
      <c r="E358" s="124" t="s">
        <v>1659</v>
      </c>
      <c r="F358" s="12" t="s">
        <v>72</v>
      </c>
      <c r="G358" s="11" t="s">
        <v>312</v>
      </c>
      <c r="H358" s="76" t="s">
        <v>0</v>
      </c>
      <c r="I358" s="14">
        <v>1500000000</v>
      </c>
      <c r="J358" s="14">
        <v>70000000</v>
      </c>
      <c r="K358" s="14">
        <v>0</v>
      </c>
      <c r="L358" s="44">
        <f t="shared" si="8"/>
        <v>1570000000</v>
      </c>
      <c r="M358" s="69"/>
    </row>
    <row r="359" spans="1:13" ht="18" customHeight="1">
      <c r="A359" s="11">
        <v>353</v>
      </c>
      <c r="B359" s="12" t="s">
        <v>14</v>
      </c>
      <c r="C359" s="12" t="s">
        <v>19</v>
      </c>
      <c r="D359" s="76">
        <v>2</v>
      </c>
      <c r="E359" s="124" t="s">
        <v>213</v>
      </c>
      <c r="F359" s="57" t="s">
        <v>20</v>
      </c>
      <c r="G359" s="11" t="s">
        <v>312</v>
      </c>
      <c r="H359" s="76" t="s">
        <v>0</v>
      </c>
      <c r="I359" s="142">
        <v>1000000000</v>
      </c>
      <c r="J359" s="142">
        <v>50000000</v>
      </c>
      <c r="K359" s="142">
        <v>0</v>
      </c>
      <c r="L359" s="44">
        <f t="shared" ref="L359:L422" si="9">I359+J359+K359</f>
        <v>1050000000</v>
      </c>
      <c r="M359" s="76"/>
    </row>
    <row r="360" spans="1:13" ht="18" customHeight="1">
      <c r="A360" s="11">
        <v>354</v>
      </c>
      <c r="B360" s="12" t="s">
        <v>14</v>
      </c>
      <c r="C360" s="12" t="s">
        <v>19</v>
      </c>
      <c r="D360" s="76">
        <v>2</v>
      </c>
      <c r="E360" s="124" t="s">
        <v>1658</v>
      </c>
      <c r="F360" s="12" t="s">
        <v>72</v>
      </c>
      <c r="G360" s="11" t="s">
        <v>312</v>
      </c>
      <c r="H360" s="76" t="s">
        <v>0</v>
      </c>
      <c r="I360" s="14">
        <v>1820000000</v>
      </c>
      <c r="J360" s="14">
        <v>80000000</v>
      </c>
      <c r="K360" s="14">
        <v>0</v>
      </c>
      <c r="L360" s="44">
        <f t="shared" si="9"/>
        <v>1900000000</v>
      </c>
      <c r="M360" s="69"/>
    </row>
    <row r="361" spans="1:13" ht="18" customHeight="1">
      <c r="A361" s="11">
        <v>355</v>
      </c>
      <c r="B361" s="11" t="s">
        <v>278</v>
      </c>
      <c r="C361" s="11" t="s">
        <v>281</v>
      </c>
      <c r="D361" s="11">
        <v>2</v>
      </c>
      <c r="E361" s="22" t="s">
        <v>282</v>
      </c>
      <c r="F361" s="11" t="s">
        <v>55</v>
      </c>
      <c r="G361" s="11" t="s">
        <v>151</v>
      </c>
      <c r="H361" s="11" t="s">
        <v>18</v>
      </c>
      <c r="I361" s="15">
        <v>10000000</v>
      </c>
      <c r="J361" s="15">
        <v>10000000</v>
      </c>
      <c r="K361" s="15">
        <v>0</v>
      </c>
      <c r="L361" s="15">
        <f t="shared" si="9"/>
        <v>20000000</v>
      </c>
      <c r="M361" s="11"/>
    </row>
    <row r="362" spans="1:13" ht="18" customHeight="1">
      <c r="A362" s="11">
        <v>356</v>
      </c>
      <c r="B362" s="12" t="s">
        <v>298</v>
      </c>
      <c r="C362" s="12" t="s">
        <v>29</v>
      </c>
      <c r="D362" s="12">
        <v>2</v>
      </c>
      <c r="E362" s="16" t="s">
        <v>330</v>
      </c>
      <c r="F362" s="11" t="s">
        <v>62</v>
      </c>
      <c r="G362" s="12" t="s">
        <v>312</v>
      </c>
      <c r="H362" s="12" t="s">
        <v>31</v>
      </c>
      <c r="I362" s="44">
        <v>900000000</v>
      </c>
      <c r="J362" s="44">
        <v>400000000</v>
      </c>
      <c r="K362" s="44"/>
      <c r="L362" s="44">
        <f t="shared" si="9"/>
        <v>1300000000</v>
      </c>
      <c r="M362" s="12" t="s">
        <v>329</v>
      </c>
    </row>
    <row r="363" spans="1:13" ht="18" customHeight="1">
      <c r="A363" s="11">
        <v>357</v>
      </c>
      <c r="B363" s="12" t="s">
        <v>298</v>
      </c>
      <c r="C363" s="12" t="s">
        <v>29</v>
      </c>
      <c r="D363" s="12">
        <v>2</v>
      </c>
      <c r="E363" s="16" t="s">
        <v>328</v>
      </c>
      <c r="F363" s="11" t="s">
        <v>62</v>
      </c>
      <c r="G363" s="12" t="s">
        <v>312</v>
      </c>
      <c r="H363" s="12" t="s">
        <v>31</v>
      </c>
      <c r="I363" s="44">
        <v>870000000</v>
      </c>
      <c r="J363" s="44">
        <v>14500000</v>
      </c>
      <c r="K363" s="44"/>
      <c r="L363" s="44">
        <f t="shared" si="9"/>
        <v>884500000</v>
      </c>
      <c r="M363" s="12" t="s">
        <v>329</v>
      </c>
    </row>
    <row r="364" spans="1:13" ht="18" customHeight="1">
      <c r="A364" s="11">
        <v>358</v>
      </c>
      <c r="B364" s="12" t="s">
        <v>298</v>
      </c>
      <c r="C364" s="12" t="s">
        <v>29</v>
      </c>
      <c r="D364" s="12">
        <v>2</v>
      </c>
      <c r="E364" s="16" t="s">
        <v>331</v>
      </c>
      <c r="F364" s="11" t="s">
        <v>62</v>
      </c>
      <c r="G364" s="12" t="s">
        <v>312</v>
      </c>
      <c r="H364" s="12" t="s">
        <v>18</v>
      </c>
      <c r="I364" s="44">
        <v>34000000</v>
      </c>
      <c r="J364" s="44">
        <v>1000000</v>
      </c>
      <c r="K364" s="44"/>
      <c r="L364" s="44">
        <f t="shared" si="9"/>
        <v>35000000</v>
      </c>
      <c r="M364" s="12"/>
    </row>
    <row r="365" spans="1:13" ht="18" customHeight="1">
      <c r="A365" s="11">
        <v>359</v>
      </c>
      <c r="B365" s="12" t="s">
        <v>298</v>
      </c>
      <c r="C365" s="57" t="s">
        <v>332</v>
      </c>
      <c r="D365" s="12">
        <v>2</v>
      </c>
      <c r="E365" s="16" t="s">
        <v>333</v>
      </c>
      <c r="F365" s="57" t="s">
        <v>20</v>
      </c>
      <c r="G365" s="12" t="s">
        <v>312</v>
      </c>
      <c r="H365" s="12" t="s">
        <v>26</v>
      </c>
      <c r="I365" s="44">
        <v>800000000</v>
      </c>
      <c r="J365" s="44">
        <v>600000000</v>
      </c>
      <c r="K365" s="44">
        <v>5000000</v>
      </c>
      <c r="L365" s="44">
        <f t="shared" si="9"/>
        <v>1405000000</v>
      </c>
      <c r="M365" s="12"/>
    </row>
    <row r="366" spans="1:13" ht="18" customHeight="1">
      <c r="A366" s="11">
        <v>360</v>
      </c>
      <c r="B366" s="12" t="s">
        <v>298</v>
      </c>
      <c r="C366" s="12" t="s">
        <v>335</v>
      </c>
      <c r="D366" s="12">
        <v>2</v>
      </c>
      <c r="E366" s="16" t="s">
        <v>340</v>
      </c>
      <c r="F366" s="12" t="s">
        <v>116</v>
      </c>
      <c r="G366" s="12" t="s">
        <v>301</v>
      </c>
      <c r="H366" s="12" t="s">
        <v>26</v>
      </c>
      <c r="I366" s="44">
        <v>207041807</v>
      </c>
      <c r="J366" s="44">
        <v>95548951</v>
      </c>
      <c r="K366" s="44">
        <v>473745</v>
      </c>
      <c r="L366" s="44">
        <f t="shared" si="9"/>
        <v>303064503</v>
      </c>
      <c r="M366" s="12"/>
    </row>
    <row r="367" spans="1:13" ht="18" customHeight="1">
      <c r="A367" s="11">
        <v>361</v>
      </c>
      <c r="B367" s="12" t="s">
        <v>298</v>
      </c>
      <c r="C367" s="12" t="s">
        <v>335</v>
      </c>
      <c r="D367" s="76">
        <v>2</v>
      </c>
      <c r="E367" s="16" t="s">
        <v>342</v>
      </c>
      <c r="F367" s="12" t="s">
        <v>116</v>
      </c>
      <c r="G367" s="12" t="s">
        <v>301</v>
      </c>
      <c r="H367" s="12" t="s">
        <v>26</v>
      </c>
      <c r="I367" s="44">
        <v>236644592</v>
      </c>
      <c r="J367" s="44">
        <v>135218779</v>
      </c>
      <c r="K367" s="44">
        <v>781440</v>
      </c>
      <c r="L367" s="44">
        <f t="shared" si="9"/>
        <v>372644811</v>
      </c>
      <c r="M367" s="12"/>
    </row>
    <row r="368" spans="1:13" ht="18" customHeight="1">
      <c r="A368" s="11">
        <v>362</v>
      </c>
      <c r="B368" s="12" t="s">
        <v>298</v>
      </c>
      <c r="C368" s="12" t="s">
        <v>335</v>
      </c>
      <c r="D368" s="76">
        <v>2</v>
      </c>
      <c r="E368" s="16" t="s">
        <v>336</v>
      </c>
      <c r="F368" s="12" t="s">
        <v>116</v>
      </c>
      <c r="G368" s="12" t="s">
        <v>301</v>
      </c>
      <c r="H368" s="76" t="s">
        <v>26</v>
      </c>
      <c r="I368" s="44">
        <v>349679866</v>
      </c>
      <c r="J368" s="44">
        <v>172762264</v>
      </c>
      <c r="K368" s="44">
        <v>2118432</v>
      </c>
      <c r="L368" s="44">
        <f t="shared" si="9"/>
        <v>524560562</v>
      </c>
      <c r="M368" s="12"/>
    </row>
    <row r="369" spans="1:13" ht="18" customHeight="1">
      <c r="A369" s="11">
        <v>363</v>
      </c>
      <c r="B369" s="12" t="s">
        <v>298</v>
      </c>
      <c r="C369" s="12" t="s">
        <v>335</v>
      </c>
      <c r="D369" s="12">
        <v>2</v>
      </c>
      <c r="E369" s="16" t="s">
        <v>337</v>
      </c>
      <c r="F369" s="12" t="s">
        <v>116</v>
      </c>
      <c r="G369" s="12" t="s">
        <v>301</v>
      </c>
      <c r="H369" s="76" t="s">
        <v>26</v>
      </c>
      <c r="I369" s="44">
        <v>251397904</v>
      </c>
      <c r="J369" s="44">
        <v>186246351</v>
      </c>
      <c r="K369" s="44">
        <v>586844</v>
      </c>
      <c r="L369" s="44">
        <f t="shared" si="9"/>
        <v>438231099</v>
      </c>
      <c r="M369" s="69"/>
    </row>
    <row r="370" spans="1:13" ht="18" customHeight="1">
      <c r="A370" s="11">
        <v>364</v>
      </c>
      <c r="B370" s="12" t="s">
        <v>298</v>
      </c>
      <c r="C370" s="12" t="s">
        <v>335</v>
      </c>
      <c r="D370" s="76">
        <v>2</v>
      </c>
      <c r="E370" s="16" t="s">
        <v>339</v>
      </c>
      <c r="F370" s="12" t="s">
        <v>116</v>
      </c>
      <c r="G370" s="12" t="s">
        <v>301</v>
      </c>
      <c r="H370" s="12" t="s">
        <v>26</v>
      </c>
      <c r="I370" s="44">
        <v>257047363</v>
      </c>
      <c r="J370" s="44">
        <v>173871165</v>
      </c>
      <c r="K370" s="44">
        <v>969572</v>
      </c>
      <c r="L370" s="44">
        <f t="shared" si="9"/>
        <v>431888100</v>
      </c>
      <c r="M370" s="12"/>
    </row>
    <row r="371" spans="1:13" ht="18" customHeight="1">
      <c r="A371" s="11">
        <v>365</v>
      </c>
      <c r="B371" s="12" t="s">
        <v>298</v>
      </c>
      <c r="C371" s="12" t="s">
        <v>335</v>
      </c>
      <c r="D371" s="12">
        <v>2</v>
      </c>
      <c r="E371" s="16" t="s">
        <v>341</v>
      </c>
      <c r="F371" s="12" t="s">
        <v>116</v>
      </c>
      <c r="G371" s="12" t="s">
        <v>301</v>
      </c>
      <c r="H371" s="12" t="s">
        <v>26</v>
      </c>
      <c r="I371" s="44">
        <v>257054102</v>
      </c>
      <c r="J371" s="44">
        <v>161159619</v>
      </c>
      <c r="K371" s="44">
        <v>1139156</v>
      </c>
      <c r="L371" s="44">
        <f t="shared" si="9"/>
        <v>419352877</v>
      </c>
      <c r="M371" s="12"/>
    </row>
    <row r="372" spans="1:13" ht="18" customHeight="1">
      <c r="A372" s="11">
        <v>366</v>
      </c>
      <c r="B372" s="12" t="s">
        <v>298</v>
      </c>
      <c r="C372" s="12" t="s">
        <v>335</v>
      </c>
      <c r="D372" s="12">
        <v>2</v>
      </c>
      <c r="E372" s="16" t="s">
        <v>338</v>
      </c>
      <c r="F372" s="12" t="s">
        <v>116</v>
      </c>
      <c r="G372" s="12" t="s">
        <v>301</v>
      </c>
      <c r="H372" s="12" t="s">
        <v>26</v>
      </c>
      <c r="I372" s="44">
        <v>171272891</v>
      </c>
      <c r="J372" s="44">
        <v>100303491</v>
      </c>
      <c r="K372" s="44">
        <v>238163</v>
      </c>
      <c r="L372" s="44">
        <f t="shared" si="9"/>
        <v>271814545</v>
      </c>
      <c r="M372" s="12"/>
    </row>
    <row r="373" spans="1:13" ht="18" customHeight="1">
      <c r="A373" s="11">
        <v>367</v>
      </c>
      <c r="B373" s="12" t="s">
        <v>21</v>
      </c>
      <c r="C373" s="12" t="s">
        <v>321</v>
      </c>
      <c r="D373" s="12">
        <v>2</v>
      </c>
      <c r="E373" s="16" t="s">
        <v>322</v>
      </c>
      <c r="F373" s="12" t="s">
        <v>28</v>
      </c>
      <c r="G373" s="12" t="s">
        <v>301</v>
      </c>
      <c r="H373" s="12" t="s">
        <v>26</v>
      </c>
      <c r="I373" s="44">
        <v>20000000</v>
      </c>
      <c r="J373" s="44">
        <v>45000000</v>
      </c>
      <c r="K373" s="44"/>
      <c r="L373" s="44">
        <f t="shared" si="9"/>
        <v>65000000</v>
      </c>
      <c r="M373" s="12"/>
    </row>
    <row r="374" spans="1:13" ht="18" customHeight="1">
      <c r="A374" s="11">
        <v>368</v>
      </c>
      <c r="B374" s="57" t="s">
        <v>298</v>
      </c>
      <c r="C374" s="12" t="s">
        <v>115</v>
      </c>
      <c r="D374" s="12">
        <v>2</v>
      </c>
      <c r="E374" s="16" t="s">
        <v>325</v>
      </c>
      <c r="F374" s="12" t="s">
        <v>116</v>
      </c>
      <c r="G374" s="12" t="s">
        <v>301</v>
      </c>
      <c r="H374" s="12" t="s">
        <v>1</v>
      </c>
      <c r="I374" s="44">
        <v>1493257000</v>
      </c>
      <c r="J374" s="44">
        <v>1138980000</v>
      </c>
      <c r="K374" s="44">
        <v>0</v>
      </c>
      <c r="L374" s="44">
        <f t="shared" si="9"/>
        <v>2632237000</v>
      </c>
      <c r="M374" s="12"/>
    </row>
    <row r="375" spans="1:13" ht="18" customHeight="1">
      <c r="A375" s="11">
        <v>369</v>
      </c>
      <c r="B375" s="12" t="s">
        <v>298</v>
      </c>
      <c r="C375" s="12" t="s">
        <v>307</v>
      </c>
      <c r="D375" s="12">
        <v>2</v>
      </c>
      <c r="E375" s="16" t="s">
        <v>327</v>
      </c>
      <c r="F375" s="12" t="s">
        <v>28</v>
      </c>
      <c r="G375" s="12" t="s">
        <v>301</v>
      </c>
      <c r="H375" s="12" t="s">
        <v>26</v>
      </c>
      <c r="I375" s="44">
        <v>620834000</v>
      </c>
      <c r="J375" s="44">
        <v>0</v>
      </c>
      <c r="K375" s="44">
        <v>0</v>
      </c>
      <c r="L375" s="44">
        <f t="shared" si="9"/>
        <v>620834000</v>
      </c>
      <c r="M375" s="12"/>
    </row>
    <row r="376" spans="1:13" ht="18" customHeight="1">
      <c r="A376" s="11">
        <v>370</v>
      </c>
      <c r="B376" s="12" t="s">
        <v>298</v>
      </c>
      <c r="C376" s="12" t="s">
        <v>307</v>
      </c>
      <c r="D376" s="12">
        <v>2</v>
      </c>
      <c r="E376" s="16" t="s">
        <v>326</v>
      </c>
      <c r="F376" s="12" t="s">
        <v>28</v>
      </c>
      <c r="G376" s="12" t="s">
        <v>301</v>
      </c>
      <c r="H376" s="12" t="s">
        <v>26</v>
      </c>
      <c r="I376" s="44">
        <v>98930395</v>
      </c>
      <c r="J376" s="44">
        <v>52342998</v>
      </c>
      <c r="K376" s="44">
        <v>0</v>
      </c>
      <c r="L376" s="44">
        <f t="shared" si="9"/>
        <v>151273393</v>
      </c>
      <c r="M376" s="12"/>
    </row>
    <row r="377" spans="1:13" ht="18" customHeight="1">
      <c r="A377" s="11">
        <v>371</v>
      </c>
      <c r="B377" s="12" t="s">
        <v>298</v>
      </c>
      <c r="C377" s="12" t="s">
        <v>314</v>
      </c>
      <c r="D377" s="12">
        <v>2</v>
      </c>
      <c r="E377" s="16" t="s">
        <v>343</v>
      </c>
      <c r="F377" s="12" t="s">
        <v>116</v>
      </c>
      <c r="G377" s="12" t="s">
        <v>312</v>
      </c>
      <c r="H377" s="12" t="s">
        <v>18</v>
      </c>
      <c r="I377" s="44">
        <v>102863658</v>
      </c>
      <c r="J377" s="44">
        <v>34297506</v>
      </c>
      <c r="K377" s="44"/>
      <c r="L377" s="44">
        <f t="shared" si="9"/>
        <v>137161164</v>
      </c>
      <c r="M377" s="12"/>
    </row>
    <row r="378" spans="1:13" ht="18" customHeight="1">
      <c r="A378" s="11">
        <v>372</v>
      </c>
      <c r="B378" s="12" t="s">
        <v>21</v>
      </c>
      <c r="C378" s="12" t="s">
        <v>33</v>
      </c>
      <c r="D378" s="12">
        <v>2</v>
      </c>
      <c r="E378" s="16" t="s">
        <v>323</v>
      </c>
      <c r="F378" s="12" t="s">
        <v>28</v>
      </c>
      <c r="G378" s="12" t="s">
        <v>301</v>
      </c>
      <c r="H378" s="12" t="s">
        <v>26</v>
      </c>
      <c r="I378" s="44">
        <v>73300000</v>
      </c>
      <c r="J378" s="44"/>
      <c r="K378" s="44"/>
      <c r="L378" s="44">
        <f t="shared" si="9"/>
        <v>73300000</v>
      </c>
      <c r="M378" s="12"/>
    </row>
    <row r="379" spans="1:13" ht="18" customHeight="1">
      <c r="A379" s="11">
        <v>373</v>
      </c>
      <c r="B379" s="12" t="s">
        <v>21</v>
      </c>
      <c r="C379" s="12" t="s">
        <v>33</v>
      </c>
      <c r="D379" s="12">
        <v>2</v>
      </c>
      <c r="E379" s="16" t="s">
        <v>324</v>
      </c>
      <c r="F379" s="12" t="s">
        <v>28</v>
      </c>
      <c r="G379" s="12" t="s">
        <v>301</v>
      </c>
      <c r="H379" s="12" t="s">
        <v>18</v>
      </c>
      <c r="I379" s="44">
        <v>28000000</v>
      </c>
      <c r="J379" s="44"/>
      <c r="K379" s="44"/>
      <c r="L379" s="44">
        <f t="shared" si="9"/>
        <v>28000000</v>
      </c>
      <c r="M379" s="12"/>
    </row>
    <row r="380" spans="1:13" ht="18" customHeight="1">
      <c r="A380" s="11">
        <v>374</v>
      </c>
      <c r="B380" s="12" t="s">
        <v>21</v>
      </c>
      <c r="C380" s="12" t="s">
        <v>351</v>
      </c>
      <c r="D380" s="12">
        <v>2</v>
      </c>
      <c r="E380" s="16" t="s">
        <v>352</v>
      </c>
      <c r="F380" s="12" t="s">
        <v>116</v>
      </c>
      <c r="G380" s="12" t="s">
        <v>301</v>
      </c>
      <c r="H380" s="12" t="s">
        <v>26</v>
      </c>
      <c r="I380" s="44">
        <v>124108803</v>
      </c>
      <c r="J380" s="44">
        <v>0</v>
      </c>
      <c r="K380" s="44">
        <v>0</v>
      </c>
      <c r="L380" s="44">
        <f t="shared" si="9"/>
        <v>124108803</v>
      </c>
      <c r="M380" s="12"/>
    </row>
    <row r="381" spans="1:13" ht="18" customHeight="1">
      <c r="A381" s="11">
        <v>375</v>
      </c>
      <c r="B381" s="12" t="s">
        <v>298</v>
      </c>
      <c r="C381" s="12" t="s">
        <v>346</v>
      </c>
      <c r="D381" s="12">
        <v>2</v>
      </c>
      <c r="E381" s="16" t="s">
        <v>349</v>
      </c>
      <c r="F381" s="12" t="s">
        <v>116</v>
      </c>
      <c r="G381" s="12" t="s">
        <v>312</v>
      </c>
      <c r="H381" s="12" t="s">
        <v>1</v>
      </c>
      <c r="I381" s="44">
        <v>149158553</v>
      </c>
      <c r="J381" s="44">
        <v>83653053</v>
      </c>
      <c r="K381" s="44">
        <v>0</v>
      </c>
      <c r="L381" s="44">
        <f t="shared" si="9"/>
        <v>232811606</v>
      </c>
      <c r="M381" s="12"/>
    </row>
    <row r="382" spans="1:13" ht="18" customHeight="1">
      <c r="A382" s="11">
        <v>376</v>
      </c>
      <c r="B382" s="12" t="s">
        <v>298</v>
      </c>
      <c r="C382" s="12" t="s">
        <v>346</v>
      </c>
      <c r="D382" s="12">
        <v>2</v>
      </c>
      <c r="E382" s="16" t="s">
        <v>348</v>
      </c>
      <c r="F382" s="12" t="s">
        <v>116</v>
      </c>
      <c r="G382" s="12" t="s">
        <v>312</v>
      </c>
      <c r="H382" s="12" t="s">
        <v>1</v>
      </c>
      <c r="I382" s="44">
        <v>112633917</v>
      </c>
      <c r="J382" s="44">
        <v>45167285</v>
      </c>
      <c r="K382" s="44">
        <v>0</v>
      </c>
      <c r="L382" s="44">
        <f t="shared" si="9"/>
        <v>157801202</v>
      </c>
      <c r="M382" s="69"/>
    </row>
    <row r="383" spans="1:13" ht="18" customHeight="1">
      <c r="A383" s="11">
        <v>377</v>
      </c>
      <c r="B383" s="12" t="s">
        <v>298</v>
      </c>
      <c r="C383" s="12" t="s">
        <v>346</v>
      </c>
      <c r="D383" s="12">
        <v>2</v>
      </c>
      <c r="E383" s="16" t="s">
        <v>350</v>
      </c>
      <c r="F383" s="12" t="s">
        <v>116</v>
      </c>
      <c r="G383" s="12" t="s">
        <v>312</v>
      </c>
      <c r="H383" s="12" t="s">
        <v>1</v>
      </c>
      <c r="I383" s="44">
        <v>84806183</v>
      </c>
      <c r="J383" s="44">
        <v>15850536</v>
      </c>
      <c r="K383" s="44">
        <v>0</v>
      </c>
      <c r="L383" s="44">
        <f t="shared" si="9"/>
        <v>100656719</v>
      </c>
      <c r="M383" s="12"/>
    </row>
    <row r="384" spans="1:13" ht="18" customHeight="1">
      <c r="A384" s="11">
        <v>378</v>
      </c>
      <c r="B384" s="12" t="s">
        <v>298</v>
      </c>
      <c r="C384" s="12" t="s">
        <v>346</v>
      </c>
      <c r="D384" s="12">
        <v>2</v>
      </c>
      <c r="E384" s="16" t="s">
        <v>347</v>
      </c>
      <c r="F384" s="12" t="s">
        <v>116</v>
      </c>
      <c r="G384" s="12" t="s">
        <v>312</v>
      </c>
      <c r="H384" s="12" t="s">
        <v>1</v>
      </c>
      <c r="I384" s="44">
        <v>108029521</v>
      </c>
      <c r="J384" s="44">
        <v>50831361</v>
      </c>
      <c r="K384" s="44">
        <v>0</v>
      </c>
      <c r="L384" s="44">
        <f t="shared" si="9"/>
        <v>158860882</v>
      </c>
      <c r="M384" s="12"/>
    </row>
    <row r="385" spans="1:13" ht="18" customHeight="1">
      <c r="A385" s="11">
        <v>379</v>
      </c>
      <c r="B385" s="12" t="s">
        <v>298</v>
      </c>
      <c r="C385" s="12" t="s">
        <v>344</v>
      </c>
      <c r="D385" s="12">
        <v>2</v>
      </c>
      <c r="E385" s="16" t="s">
        <v>345</v>
      </c>
      <c r="F385" s="12" t="s">
        <v>116</v>
      </c>
      <c r="G385" s="12" t="s">
        <v>312</v>
      </c>
      <c r="H385" s="12" t="s">
        <v>26</v>
      </c>
      <c r="I385" s="44">
        <v>130000000</v>
      </c>
      <c r="J385" s="44">
        <v>50000000</v>
      </c>
      <c r="K385" s="44"/>
      <c r="L385" s="44">
        <f t="shared" si="9"/>
        <v>180000000</v>
      </c>
      <c r="M385" s="12"/>
    </row>
    <row r="386" spans="1:13" ht="18" customHeight="1">
      <c r="A386" s="11">
        <v>380</v>
      </c>
      <c r="B386" s="12" t="s">
        <v>298</v>
      </c>
      <c r="C386" s="12" t="s">
        <v>171</v>
      </c>
      <c r="D386" s="12">
        <v>2</v>
      </c>
      <c r="E386" s="16" t="s">
        <v>334</v>
      </c>
      <c r="F386" s="12" t="s">
        <v>73</v>
      </c>
      <c r="G386" s="12" t="s">
        <v>312</v>
      </c>
      <c r="H386" s="12" t="s">
        <v>1</v>
      </c>
      <c r="I386" s="44">
        <v>35000000</v>
      </c>
      <c r="J386" s="44">
        <v>35000000</v>
      </c>
      <c r="K386" s="44">
        <v>0</v>
      </c>
      <c r="L386" s="44">
        <f t="shared" si="9"/>
        <v>70000000</v>
      </c>
      <c r="M386" s="12"/>
    </row>
    <row r="387" spans="1:13" ht="18" customHeight="1">
      <c r="A387" s="11">
        <v>381</v>
      </c>
      <c r="B387" s="12" t="s">
        <v>298</v>
      </c>
      <c r="C387" s="12" t="s">
        <v>353</v>
      </c>
      <c r="D387" s="12">
        <v>2</v>
      </c>
      <c r="E387" s="16" t="s">
        <v>355</v>
      </c>
      <c r="F387" s="12" t="s">
        <v>116</v>
      </c>
      <c r="G387" s="12" t="s">
        <v>312</v>
      </c>
      <c r="H387" s="12" t="s">
        <v>26</v>
      </c>
      <c r="I387" s="44">
        <v>115124494</v>
      </c>
      <c r="J387" s="44">
        <v>113236811</v>
      </c>
      <c r="K387" s="44">
        <v>0</v>
      </c>
      <c r="L387" s="44">
        <f t="shared" si="9"/>
        <v>228361305</v>
      </c>
      <c r="M387" s="12"/>
    </row>
    <row r="388" spans="1:13" ht="18" customHeight="1">
      <c r="A388" s="11">
        <v>382</v>
      </c>
      <c r="B388" s="57" t="s">
        <v>298</v>
      </c>
      <c r="C388" s="57" t="s">
        <v>353</v>
      </c>
      <c r="D388" s="57">
        <v>2</v>
      </c>
      <c r="E388" s="71" t="s">
        <v>354</v>
      </c>
      <c r="F388" s="12" t="s">
        <v>116</v>
      </c>
      <c r="G388" s="12" t="s">
        <v>312</v>
      </c>
      <c r="H388" s="12" t="s">
        <v>26</v>
      </c>
      <c r="I388" s="72">
        <v>163883725</v>
      </c>
      <c r="J388" s="72">
        <v>105592151</v>
      </c>
      <c r="K388" s="72"/>
      <c r="L388" s="44">
        <f t="shared" si="9"/>
        <v>269475876</v>
      </c>
      <c r="M388" s="12"/>
    </row>
    <row r="389" spans="1:13" ht="18" customHeight="1">
      <c r="A389" s="11">
        <v>383</v>
      </c>
      <c r="B389" s="12" t="s">
        <v>543</v>
      </c>
      <c r="C389" s="11" t="s">
        <v>29</v>
      </c>
      <c r="D389" s="11">
        <v>2</v>
      </c>
      <c r="E389" s="22" t="s">
        <v>598</v>
      </c>
      <c r="F389" s="11" t="s">
        <v>62</v>
      </c>
      <c r="G389" s="11" t="s">
        <v>37</v>
      </c>
      <c r="H389" s="11" t="s">
        <v>1</v>
      </c>
      <c r="I389" s="30">
        <v>150000000</v>
      </c>
      <c r="J389" s="30">
        <v>20000000</v>
      </c>
      <c r="K389" s="30">
        <v>0</v>
      </c>
      <c r="L389" s="15">
        <f t="shared" si="9"/>
        <v>170000000</v>
      </c>
      <c r="M389" s="11"/>
    </row>
    <row r="390" spans="1:13" ht="18" customHeight="1">
      <c r="A390" s="11">
        <v>384</v>
      </c>
      <c r="B390" s="12" t="s">
        <v>543</v>
      </c>
      <c r="C390" s="32" t="s">
        <v>557</v>
      </c>
      <c r="D390" s="32">
        <v>2</v>
      </c>
      <c r="E390" s="33" t="s">
        <v>596</v>
      </c>
      <c r="F390" s="84" t="s">
        <v>116</v>
      </c>
      <c r="G390" s="32" t="s">
        <v>17</v>
      </c>
      <c r="H390" s="32" t="s">
        <v>26</v>
      </c>
      <c r="I390" s="38">
        <v>267536000</v>
      </c>
      <c r="J390" s="38">
        <v>180503000</v>
      </c>
      <c r="K390" s="38">
        <v>0</v>
      </c>
      <c r="L390" s="15">
        <f t="shared" si="9"/>
        <v>448039000</v>
      </c>
      <c r="M390" s="29"/>
    </row>
    <row r="391" spans="1:13" ht="18" customHeight="1">
      <c r="A391" s="11">
        <v>385</v>
      </c>
      <c r="B391" s="12" t="s">
        <v>543</v>
      </c>
      <c r="C391" s="32" t="s">
        <v>557</v>
      </c>
      <c r="D391" s="32">
        <v>2</v>
      </c>
      <c r="E391" s="33" t="s">
        <v>597</v>
      </c>
      <c r="F391" s="84" t="s">
        <v>116</v>
      </c>
      <c r="G391" s="32" t="s">
        <v>17</v>
      </c>
      <c r="H391" s="32" t="s">
        <v>26</v>
      </c>
      <c r="I391" s="38">
        <v>1353374000</v>
      </c>
      <c r="J391" s="38">
        <v>818493000</v>
      </c>
      <c r="K391" s="38">
        <v>0</v>
      </c>
      <c r="L391" s="15">
        <f t="shared" si="9"/>
        <v>2171867000</v>
      </c>
      <c r="M391" s="11"/>
    </row>
    <row r="392" spans="1:13" ht="18" customHeight="1">
      <c r="A392" s="11">
        <v>386</v>
      </c>
      <c r="B392" s="12" t="s">
        <v>543</v>
      </c>
      <c r="C392" s="12" t="s">
        <v>602</v>
      </c>
      <c r="D392" s="12">
        <v>2</v>
      </c>
      <c r="E392" s="16" t="s">
        <v>603</v>
      </c>
      <c r="F392" s="57" t="s">
        <v>20</v>
      </c>
      <c r="G392" s="12" t="s">
        <v>17</v>
      </c>
      <c r="H392" s="12" t="s">
        <v>26</v>
      </c>
      <c r="I392" s="56">
        <v>95000000</v>
      </c>
      <c r="J392" s="56">
        <v>210000000</v>
      </c>
      <c r="K392" s="56">
        <v>0</v>
      </c>
      <c r="L392" s="15">
        <f t="shared" si="9"/>
        <v>305000000</v>
      </c>
      <c r="M392" s="12"/>
    </row>
    <row r="393" spans="1:13" ht="18" customHeight="1">
      <c r="A393" s="11">
        <v>387</v>
      </c>
      <c r="B393" s="11" t="s">
        <v>36</v>
      </c>
      <c r="C393" s="11" t="s">
        <v>524</v>
      </c>
      <c r="D393" s="11">
        <v>2</v>
      </c>
      <c r="E393" s="22" t="s">
        <v>570</v>
      </c>
      <c r="F393" s="11" t="s">
        <v>116</v>
      </c>
      <c r="G393" s="11" t="s">
        <v>17</v>
      </c>
      <c r="H393" s="11" t="s">
        <v>18</v>
      </c>
      <c r="I393" s="15">
        <v>152508000</v>
      </c>
      <c r="J393" s="15"/>
      <c r="K393" s="15"/>
      <c r="L393" s="15">
        <f t="shared" si="9"/>
        <v>152508000</v>
      </c>
      <c r="M393" s="11"/>
    </row>
    <row r="394" spans="1:13" ht="18" customHeight="1">
      <c r="A394" s="11">
        <v>388</v>
      </c>
      <c r="B394" s="11" t="s">
        <v>36</v>
      </c>
      <c r="C394" s="11" t="s">
        <v>524</v>
      </c>
      <c r="D394" s="11">
        <v>2</v>
      </c>
      <c r="E394" s="22" t="s">
        <v>568</v>
      </c>
      <c r="F394" s="11" t="s">
        <v>116</v>
      </c>
      <c r="G394" s="11" t="s">
        <v>17</v>
      </c>
      <c r="H394" s="11" t="s">
        <v>31</v>
      </c>
      <c r="I394" s="15">
        <v>1050445000</v>
      </c>
      <c r="J394" s="15">
        <v>775753000</v>
      </c>
      <c r="K394" s="15"/>
      <c r="L394" s="15">
        <f t="shared" si="9"/>
        <v>1826198000</v>
      </c>
      <c r="M394" s="11" t="s">
        <v>4645</v>
      </c>
    </row>
    <row r="395" spans="1:13" ht="18" customHeight="1">
      <c r="A395" s="11">
        <v>389</v>
      </c>
      <c r="B395" s="11" t="s">
        <v>36</v>
      </c>
      <c r="C395" s="11" t="s">
        <v>524</v>
      </c>
      <c r="D395" s="11">
        <v>2</v>
      </c>
      <c r="E395" s="22" t="s">
        <v>569</v>
      </c>
      <c r="F395" s="11" t="s">
        <v>116</v>
      </c>
      <c r="G395" s="11" t="s">
        <v>17</v>
      </c>
      <c r="H395" s="11" t="s">
        <v>18</v>
      </c>
      <c r="I395" s="15">
        <v>955109000</v>
      </c>
      <c r="J395" s="15">
        <v>2236723000</v>
      </c>
      <c r="K395" s="15"/>
      <c r="L395" s="15">
        <f t="shared" si="9"/>
        <v>3191832000</v>
      </c>
      <c r="M395" s="11"/>
    </row>
    <row r="396" spans="1:13" ht="18" customHeight="1">
      <c r="A396" s="11">
        <v>390</v>
      </c>
      <c r="B396" s="11" t="s">
        <v>36</v>
      </c>
      <c r="C396" s="11" t="s">
        <v>524</v>
      </c>
      <c r="D396" s="11">
        <v>2</v>
      </c>
      <c r="E396" s="22" t="s">
        <v>566</v>
      </c>
      <c r="F396" s="11" t="s">
        <v>116</v>
      </c>
      <c r="G396" s="11" t="s">
        <v>17</v>
      </c>
      <c r="H396" s="11" t="s">
        <v>26</v>
      </c>
      <c r="I396" s="15">
        <v>1100000000</v>
      </c>
      <c r="J396" s="15">
        <v>600000000</v>
      </c>
      <c r="K396" s="15">
        <v>0</v>
      </c>
      <c r="L396" s="15">
        <f t="shared" si="9"/>
        <v>1700000000</v>
      </c>
      <c r="M396" s="11"/>
    </row>
    <row r="397" spans="1:13" ht="18" customHeight="1">
      <c r="A397" s="11">
        <v>391</v>
      </c>
      <c r="B397" s="11" t="s">
        <v>36</v>
      </c>
      <c r="C397" s="11" t="s">
        <v>524</v>
      </c>
      <c r="D397" s="11">
        <v>2</v>
      </c>
      <c r="E397" s="22" t="s">
        <v>567</v>
      </c>
      <c r="F397" s="11" t="s">
        <v>116</v>
      </c>
      <c r="G397" s="11" t="s">
        <v>17</v>
      </c>
      <c r="H397" s="11" t="s">
        <v>26</v>
      </c>
      <c r="I397" s="15">
        <v>100000000</v>
      </c>
      <c r="J397" s="15">
        <v>0</v>
      </c>
      <c r="K397" s="15">
        <v>0</v>
      </c>
      <c r="L397" s="15">
        <f t="shared" si="9"/>
        <v>100000000</v>
      </c>
      <c r="M397" s="11"/>
    </row>
    <row r="398" spans="1:13" ht="18" customHeight="1">
      <c r="A398" s="11">
        <v>392</v>
      </c>
      <c r="B398" s="11" t="s">
        <v>36</v>
      </c>
      <c r="C398" s="32" t="s">
        <v>540</v>
      </c>
      <c r="D398" s="11">
        <v>2</v>
      </c>
      <c r="E398" s="22" t="s">
        <v>571</v>
      </c>
      <c r="F398" s="11" t="s">
        <v>116</v>
      </c>
      <c r="G398" s="11" t="s">
        <v>37</v>
      </c>
      <c r="H398" s="11" t="s">
        <v>18</v>
      </c>
      <c r="I398" s="15">
        <v>270000000</v>
      </c>
      <c r="J398" s="15">
        <v>0</v>
      </c>
      <c r="K398" s="15">
        <v>30000000</v>
      </c>
      <c r="L398" s="15">
        <f t="shared" si="9"/>
        <v>300000000</v>
      </c>
      <c r="M398" s="11"/>
    </row>
    <row r="399" spans="1:13" ht="18" customHeight="1">
      <c r="A399" s="11">
        <v>393</v>
      </c>
      <c r="B399" s="11" t="s">
        <v>36</v>
      </c>
      <c r="C399" s="32" t="s">
        <v>540</v>
      </c>
      <c r="D399" s="11">
        <v>2</v>
      </c>
      <c r="E399" s="22" t="s">
        <v>572</v>
      </c>
      <c r="F399" s="11" t="s">
        <v>116</v>
      </c>
      <c r="G399" s="11" t="s">
        <v>37</v>
      </c>
      <c r="H399" s="11" t="s">
        <v>18</v>
      </c>
      <c r="I399" s="15">
        <v>270000000</v>
      </c>
      <c r="J399" s="15">
        <v>0</v>
      </c>
      <c r="K399" s="15">
        <v>30000000</v>
      </c>
      <c r="L399" s="15">
        <f t="shared" si="9"/>
        <v>300000000</v>
      </c>
      <c r="M399" s="11"/>
    </row>
    <row r="400" spans="1:13" ht="18" customHeight="1">
      <c r="A400" s="11">
        <v>394</v>
      </c>
      <c r="B400" s="11" t="s">
        <v>36</v>
      </c>
      <c r="C400" s="32" t="s">
        <v>540</v>
      </c>
      <c r="D400" s="11">
        <v>2</v>
      </c>
      <c r="E400" s="22" t="s">
        <v>573</v>
      </c>
      <c r="F400" s="11" t="s">
        <v>116</v>
      </c>
      <c r="G400" s="11" t="s">
        <v>37</v>
      </c>
      <c r="H400" s="11" t="s">
        <v>18</v>
      </c>
      <c r="I400" s="15">
        <v>270000000</v>
      </c>
      <c r="J400" s="15">
        <v>0</v>
      </c>
      <c r="K400" s="15">
        <v>30000000</v>
      </c>
      <c r="L400" s="15">
        <f t="shared" si="9"/>
        <v>300000000</v>
      </c>
      <c r="M400" s="11"/>
    </row>
    <row r="401" spans="1:13" ht="18" customHeight="1">
      <c r="A401" s="11">
        <v>395</v>
      </c>
      <c r="B401" s="11" t="s">
        <v>36</v>
      </c>
      <c r="C401" s="32" t="s">
        <v>540</v>
      </c>
      <c r="D401" s="11">
        <v>2</v>
      </c>
      <c r="E401" s="22" t="s">
        <v>574</v>
      </c>
      <c r="F401" s="11" t="s">
        <v>116</v>
      </c>
      <c r="G401" s="11" t="s">
        <v>37</v>
      </c>
      <c r="H401" s="11" t="s">
        <v>18</v>
      </c>
      <c r="I401" s="15">
        <v>270000000</v>
      </c>
      <c r="J401" s="15">
        <v>0</v>
      </c>
      <c r="K401" s="15">
        <v>30000000</v>
      </c>
      <c r="L401" s="15">
        <f t="shared" si="9"/>
        <v>300000000</v>
      </c>
      <c r="M401" s="11"/>
    </row>
    <row r="402" spans="1:13" ht="18" customHeight="1">
      <c r="A402" s="11">
        <v>396</v>
      </c>
      <c r="B402" s="11" t="s">
        <v>36</v>
      </c>
      <c r="C402" s="11" t="s">
        <v>583</v>
      </c>
      <c r="D402" s="11">
        <v>2</v>
      </c>
      <c r="E402" s="22" t="s">
        <v>584</v>
      </c>
      <c r="F402" s="11" t="s">
        <v>28</v>
      </c>
      <c r="G402" s="11" t="s">
        <v>17</v>
      </c>
      <c r="H402" s="11" t="s">
        <v>26</v>
      </c>
      <c r="I402" s="30">
        <v>437205991</v>
      </c>
      <c r="J402" s="30">
        <v>359382689</v>
      </c>
      <c r="K402" s="30"/>
      <c r="L402" s="15">
        <f t="shared" si="9"/>
        <v>796588680</v>
      </c>
      <c r="M402" s="11"/>
    </row>
    <row r="403" spans="1:13" ht="18" customHeight="1">
      <c r="A403" s="11">
        <v>397</v>
      </c>
      <c r="B403" s="12" t="s">
        <v>543</v>
      </c>
      <c r="C403" s="11" t="s">
        <v>125</v>
      </c>
      <c r="D403" s="11">
        <v>2</v>
      </c>
      <c r="E403" s="22" t="s">
        <v>588</v>
      </c>
      <c r="F403" s="57" t="s">
        <v>20</v>
      </c>
      <c r="G403" s="11" t="s">
        <v>17</v>
      </c>
      <c r="H403" s="11" t="s">
        <v>1</v>
      </c>
      <c r="I403" s="30">
        <v>80000000</v>
      </c>
      <c r="J403" s="30">
        <v>238270000</v>
      </c>
      <c r="K403" s="30"/>
      <c r="L403" s="15">
        <f t="shared" si="9"/>
        <v>318270000</v>
      </c>
      <c r="M403" s="11"/>
    </row>
    <row r="404" spans="1:13" ht="18" customHeight="1">
      <c r="A404" s="11">
        <v>398</v>
      </c>
      <c r="B404" s="12" t="s">
        <v>543</v>
      </c>
      <c r="C404" s="11" t="s">
        <v>125</v>
      </c>
      <c r="D404" s="11">
        <v>2</v>
      </c>
      <c r="E404" s="22" t="s">
        <v>589</v>
      </c>
      <c r="F404" s="57" t="s">
        <v>20</v>
      </c>
      <c r="G404" s="11" t="s">
        <v>17</v>
      </c>
      <c r="H404" s="11" t="s">
        <v>1</v>
      </c>
      <c r="I404" s="30">
        <v>150000000</v>
      </c>
      <c r="J404" s="30">
        <v>752909000</v>
      </c>
      <c r="K404" s="30">
        <v>0</v>
      </c>
      <c r="L404" s="15">
        <f t="shared" si="9"/>
        <v>902909000</v>
      </c>
      <c r="M404" s="11"/>
    </row>
    <row r="405" spans="1:13" ht="18" customHeight="1">
      <c r="A405" s="11">
        <v>399</v>
      </c>
      <c r="B405" s="12" t="s">
        <v>543</v>
      </c>
      <c r="C405" s="11" t="s">
        <v>125</v>
      </c>
      <c r="D405" s="11">
        <v>2</v>
      </c>
      <c r="E405" s="22" t="s">
        <v>587</v>
      </c>
      <c r="F405" s="57" t="s">
        <v>20</v>
      </c>
      <c r="G405" s="11" t="s">
        <v>17</v>
      </c>
      <c r="H405" s="11" t="s">
        <v>1</v>
      </c>
      <c r="I405" s="30">
        <v>175000000</v>
      </c>
      <c r="J405" s="30">
        <v>628000000</v>
      </c>
      <c r="K405" s="30"/>
      <c r="L405" s="15">
        <f t="shared" si="9"/>
        <v>803000000</v>
      </c>
      <c r="M405" s="11"/>
    </row>
    <row r="406" spans="1:13" ht="18" customHeight="1">
      <c r="A406" s="11">
        <v>400</v>
      </c>
      <c r="B406" s="12" t="s">
        <v>543</v>
      </c>
      <c r="C406" s="12" t="s">
        <v>122</v>
      </c>
      <c r="D406" s="12">
        <v>2</v>
      </c>
      <c r="E406" s="16" t="s">
        <v>585</v>
      </c>
      <c r="F406" s="57" t="s">
        <v>20</v>
      </c>
      <c r="G406" s="12" t="s">
        <v>17</v>
      </c>
      <c r="H406" s="12" t="s">
        <v>1</v>
      </c>
      <c r="I406" s="56">
        <v>1414293000</v>
      </c>
      <c r="J406" s="56">
        <v>0</v>
      </c>
      <c r="K406" s="56"/>
      <c r="L406" s="15">
        <f t="shared" si="9"/>
        <v>1414293000</v>
      </c>
      <c r="M406" s="12"/>
    </row>
    <row r="407" spans="1:13" ht="18" customHeight="1">
      <c r="A407" s="11">
        <v>401</v>
      </c>
      <c r="B407" s="12" t="s">
        <v>543</v>
      </c>
      <c r="C407" s="12" t="s">
        <v>122</v>
      </c>
      <c r="D407" s="12">
        <v>2</v>
      </c>
      <c r="E407" s="16" t="s">
        <v>586</v>
      </c>
      <c r="F407" s="57" t="s">
        <v>20</v>
      </c>
      <c r="G407" s="12" t="s">
        <v>17</v>
      </c>
      <c r="H407" s="12" t="s">
        <v>26</v>
      </c>
      <c r="I407" s="56">
        <v>2000000000</v>
      </c>
      <c r="J407" s="56">
        <v>9000000000</v>
      </c>
      <c r="K407" s="56"/>
      <c r="L407" s="15">
        <f t="shared" si="9"/>
        <v>11000000000</v>
      </c>
      <c r="M407" s="12"/>
    </row>
    <row r="408" spans="1:13" ht="18" customHeight="1">
      <c r="A408" s="11">
        <v>402</v>
      </c>
      <c r="B408" s="11" t="s">
        <v>36</v>
      </c>
      <c r="C408" s="11" t="s">
        <v>534</v>
      </c>
      <c r="D408" s="11">
        <v>2</v>
      </c>
      <c r="E408" s="22" t="s">
        <v>582</v>
      </c>
      <c r="F408" s="11" t="s">
        <v>28</v>
      </c>
      <c r="G408" s="11" t="s">
        <v>17</v>
      </c>
      <c r="H408" s="11" t="s">
        <v>26</v>
      </c>
      <c r="I408" s="30">
        <v>268163855</v>
      </c>
      <c r="J408" s="30">
        <v>89540759</v>
      </c>
      <c r="K408" s="30"/>
      <c r="L408" s="15">
        <f t="shared" si="9"/>
        <v>357704614</v>
      </c>
      <c r="M408" s="11"/>
    </row>
    <row r="409" spans="1:13" ht="18" customHeight="1">
      <c r="A409" s="11">
        <v>403</v>
      </c>
      <c r="B409" s="11" t="s">
        <v>36</v>
      </c>
      <c r="C409" s="57" t="s">
        <v>534</v>
      </c>
      <c r="D409" s="11">
        <v>2</v>
      </c>
      <c r="E409" s="22" t="s">
        <v>579</v>
      </c>
      <c r="F409" s="11" t="s">
        <v>28</v>
      </c>
      <c r="G409" s="11" t="s">
        <v>17</v>
      </c>
      <c r="H409" s="11" t="s">
        <v>26</v>
      </c>
      <c r="I409" s="30">
        <v>145000000</v>
      </c>
      <c r="J409" s="30">
        <v>63000000</v>
      </c>
      <c r="K409" s="30"/>
      <c r="L409" s="15">
        <f t="shared" si="9"/>
        <v>208000000</v>
      </c>
      <c r="M409" s="11"/>
    </row>
    <row r="410" spans="1:13" ht="18" customHeight="1">
      <c r="A410" s="11">
        <v>404</v>
      </c>
      <c r="B410" s="11" t="s">
        <v>36</v>
      </c>
      <c r="C410" s="57" t="s">
        <v>534</v>
      </c>
      <c r="D410" s="11">
        <v>2</v>
      </c>
      <c r="E410" s="22" t="s">
        <v>581</v>
      </c>
      <c r="F410" s="11" t="s">
        <v>28</v>
      </c>
      <c r="G410" s="11" t="s">
        <v>17</v>
      </c>
      <c r="H410" s="11" t="s">
        <v>26</v>
      </c>
      <c r="I410" s="30">
        <v>150000000</v>
      </c>
      <c r="J410" s="30">
        <v>150000000</v>
      </c>
      <c r="K410" s="30"/>
      <c r="L410" s="15">
        <f t="shared" si="9"/>
        <v>300000000</v>
      </c>
      <c r="M410" s="11"/>
    </row>
    <row r="411" spans="1:13" ht="18" customHeight="1">
      <c r="A411" s="11">
        <v>405</v>
      </c>
      <c r="B411" s="11" t="s">
        <v>36</v>
      </c>
      <c r="C411" s="57" t="s">
        <v>534</v>
      </c>
      <c r="D411" s="11">
        <v>2</v>
      </c>
      <c r="E411" s="22" t="s">
        <v>580</v>
      </c>
      <c r="F411" s="11" t="s">
        <v>28</v>
      </c>
      <c r="G411" s="11" t="s">
        <v>17</v>
      </c>
      <c r="H411" s="11" t="s">
        <v>26</v>
      </c>
      <c r="I411" s="30">
        <v>200000000</v>
      </c>
      <c r="J411" s="30">
        <v>200000000</v>
      </c>
      <c r="K411" s="30"/>
      <c r="L411" s="15">
        <f t="shared" si="9"/>
        <v>400000000</v>
      </c>
      <c r="M411" s="11"/>
    </row>
    <row r="412" spans="1:13" ht="18" customHeight="1">
      <c r="A412" s="11">
        <v>406</v>
      </c>
      <c r="B412" s="12" t="s">
        <v>543</v>
      </c>
      <c r="C412" s="88" t="s">
        <v>547</v>
      </c>
      <c r="D412" s="88">
        <v>2</v>
      </c>
      <c r="E412" s="91" t="s">
        <v>595</v>
      </c>
      <c r="F412" s="84" t="s">
        <v>116</v>
      </c>
      <c r="G412" s="84" t="s">
        <v>17</v>
      </c>
      <c r="H412" s="84" t="s">
        <v>26</v>
      </c>
      <c r="I412" s="86">
        <v>303551378</v>
      </c>
      <c r="J412" s="86">
        <v>146217028</v>
      </c>
      <c r="K412" s="86"/>
      <c r="L412" s="15">
        <f t="shared" si="9"/>
        <v>449768406</v>
      </c>
      <c r="M412" s="84"/>
    </row>
    <row r="413" spans="1:13" ht="18" customHeight="1">
      <c r="A413" s="11">
        <v>407</v>
      </c>
      <c r="B413" s="12" t="s">
        <v>543</v>
      </c>
      <c r="C413" s="88" t="s">
        <v>547</v>
      </c>
      <c r="D413" s="84">
        <v>2</v>
      </c>
      <c r="E413" s="85" t="s">
        <v>594</v>
      </c>
      <c r="F413" s="84" t="s">
        <v>116</v>
      </c>
      <c r="G413" s="84" t="s">
        <v>17</v>
      </c>
      <c r="H413" s="84" t="s">
        <v>26</v>
      </c>
      <c r="I413" s="86">
        <v>1914000000</v>
      </c>
      <c r="J413" s="86">
        <v>2670000000</v>
      </c>
      <c r="K413" s="86"/>
      <c r="L413" s="15">
        <f t="shared" si="9"/>
        <v>4584000000</v>
      </c>
      <c r="M413" s="84"/>
    </row>
    <row r="414" spans="1:13" ht="18" customHeight="1">
      <c r="A414" s="11">
        <v>408</v>
      </c>
      <c r="B414" s="12" t="s">
        <v>543</v>
      </c>
      <c r="C414" s="84" t="s">
        <v>547</v>
      </c>
      <c r="D414" s="84">
        <v>2</v>
      </c>
      <c r="E414" s="85" t="s">
        <v>593</v>
      </c>
      <c r="F414" s="84" t="s">
        <v>116</v>
      </c>
      <c r="G414" s="84" t="s">
        <v>17</v>
      </c>
      <c r="H414" s="84" t="s">
        <v>26</v>
      </c>
      <c r="I414" s="86">
        <v>608049868</v>
      </c>
      <c r="J414" s="86">
        <v>288357230</v>
      </c>
      <c r="K414" s="86">
        <v>36023485</v>
      </c>
      <c r="L414" s="15">
        <f t="shared" si="9"/>
        <v>932430583</v>
      </c>
      <c r="M414" s="84"/>
    </row>
    <row r="415" spans="1:13" ht="18" customHeight="1">
      <c r="A415" s="11">
        <v>409</v>
      </c>
      <c r="B415" s="12" t="s">
        <v>543</v>
      </c>
      <c r="C415" s="88" t="s">
        <v>590</v>
      </c>
      <c r="D415" s="88">
        <v>2</v>
      </c>
      <c r="E415" s="91" t="s">
        <v>591</v>
      </c>
      <c r="F415" s="84" t="s">
        <v>116</v>
      </c>
      <c r="G415" s="84" t="s">
        <v>17</v>
      </c>
      <c r="H415" s="84" t="s">
        <v>26</v>
      </c>
      <c r="I415" s="86">
        <v>450000000</v>
      </c>
      <c r="J415" s="86">
        <v>492654060</v>
      </c>
      <c r="K415" s="86">
        <v>3376157</v>
      </c>
      <c r="L415" s="15">
        <f t="shared" si="9"/>
        <v>946030217</v>
      </c>
      <c r="M415" s="84"/>
    </row>
    <row r="416" spans="1:13" ht="18" customHeight="1">
      <c r="A416" s="11">
        <v>410</v>
      </c>
      <c r="B416" s="12" t="s">
        <v>543</v>
      </c>
      <c r="C416" s="88" t="s">
        <v>590</v>
      </c>
      <c r="D416" s="88">
        <v>2</v>
      </c>
      <c r="E416" s="91" t="s">
        <v>592</v>
      </c>
      <c r="F416" s="84" t="s">
        <v>116</v>
      </c>
      <c r="G416" s="84" t="s">
        <v>17</v>
      </c>
      <c r="H416" s="84" t="s">
        <v>26</v>
      </c>
      <c r="I416" s="86">
        <v>269000000</v>
      </c>
      <c r="J416" s="86">
        <v>50000000</v>
      </c>
      <c r="K416" s="86">
        <v>20000000</v>
      </c>
      <c r="L416" s="15">
        <f t="shared" si="9"/>
        <v>339000000</v>
      </c>
      <c r="M416" s="87"/>
    </row>
    <row r="417" spans="1:13" ht="18" customHeight="1">
      <c r="A417" s="11">
        <v>411</v>
      </c>
      <c r="B417" s="12" t="s">
        <v>543</v>
      </c>
      <c r="C417" s="46" t="s">
        <v>560</v>
      </c>
      <c r="D417" s="12">
        <v>2</v>
      </c>
      <c r="E417" s="16" t="s">
        <v>599</v>
      </c>
      <c r="F417" s="57" t="s">
        <v>20</v>
      </c>
      <c r="G417" s="12" t="s">
        <v>17</v>
      </c>
      <c r="H417" s="12" t="s">
        <v>1</v>
      </c>
      <c r="I417" s="56">
        <f>116000000*1.1</f>
        <v>127600000.00000001</v>
      </c>
      <c r="J417" s="56">
        <v>0</v>
      </c>
      <c r="K417" s="56">
        <v>0</v>
      </c>
      <c r="L417" s="15">
        <f t="shared" si="9"/>
        <v>127600000.00000001</v>
      </c>
      <c r="M417" s="61"/>
    </row>
    <row r="418" spans="1:13" ht="18" customHeight="1">
      <c r="A418" s="11">
        <v>412</v>
      </c>
      <c r="B418" s="12" t="s">
        <v>543</v>
      </c>
      <c r="C418" s="46" t="s">
        <v>560</v>
      </c>
      <c r="D418" s="12">
        <v>2</v>
      </c>
      <c r="E418" s="16" t="s">
        <v>600</v>
      </c>
      <c r="F418" s="57" t="s">
        <v>20</v>
      </c>
      <c r="G418" s="12" t="s">
        <v>17</v>
      </c>
      <c r="H418" s="12" t="s">
        <v>1</v>
      </c>
      <c r="I418" s="56">
        <v>224000000</v>
      </c>
      <c r="J418" s="56">
        <v>0</v>
      </c>
      <c r="K418" s="56">
        <v>0</v>
      </c>
      <c r="L418" s="15">
        <f t="shared" si="9"/>
        <v>224000000</v>
      </c>
      <c r="M418" s="12"/>
    </row>
    <row r="419" spans="1:13" ht="18" customHeight="1">
      <c r="A419" s="11">
        <v>413</v>
      </c>
      <c r="B419" s="12" t="s">
        <v>543</v>
      </c>
      <c r="C419" s="46" t="s">
        <v>560</v>
      </c>
      <c r="D419" s="12">
        <v>2</v>
      </c>
      <c r="E419" s="16" t="s">
        <v>601</v>
      </c>
      <c r="F419" s="57" t="s">
        <v>20</v>
      </c>
      <c r="G419" s="12" t="s">
        <v>17</v>
      </c>
      <c r="H419" s="12" t="s">
        <v>1</v>
      </c>
      <c r="I419" s="56">
        <v>1265000000</v>
      </c>
      <c r="J419" s="56">
        <v>0</v>
      </c>
      <c r="K419" s="56">
        <v>0</v>
      </c>
      <c r="L419" s="15">
        <f t="shared" si="9"/>
        <v>1265000000</v>
      </c>
      <c r="M419" s="12"/>
    </row>
    <row r="420" spans="1:13" ht="18" customHeight="1">
      <c r="A420" s="11">
        <v>414</v>
      </c>
      <c r="B420" s="11" t="s">
        <v>36</v>
      </c>
      <c r="C420" s="11" t="s">
        <v>575</v>
      </c>
      <c r="D420" s="11">
        <v>2</v>
      </c>
      <c r="E420" s="22" t="s">
        <v>576</v>
      </c>
      <c r="F420" s="11" t="s">
        <v>116</v>
      </c>
      <c r="G420" s="11" t="s">
        <v>17</v>
      </c>
      <c r="H420" s="11" t="s">
        <v>1</v>
      </c>
      <c r="I420" s="15">
        <v>100000000</v>
      </c>
      <c r="J420" s="15">
        <v>180000000</v>
      </c>
      <c r="K420" s="15"/>
      <c r="L420" s="15">
        <f t="shared" si="9"/>
        <v>280000000</v>
      </c>
      <c r="M420" s="11"/>
    </row>
    <row r="421" spans="1:13" ht="18" customHeight="1">
      <c r="A421" s="11">
        <v>415</v>
      </c>
      <c r="B421" s="11" t="s">
        <v>36</v>
      </c>
      <c r="C421" s="11" t="s">
        <v>575</v>
      </c>
      <c r="D421" s="11">
        <v>2</v>
      </c>
      <c r="E421" s="22" t="s">
        <v>577</v>
      </c>
      <c r="F421" s="11" t="s">
        <v>116</v>
      </c>
      <c r="G421" s="11" t="s">
        <v>17</v>
      </c>
      <c r="H421" s="11" t="s">
        <v>1</v>
      </c>
      <c r="I421" s="15">
        <v>89260468</v>
      </c>
      <c r="J421" s="15">
        <v>76692700</v>
      </c>
      <c r="K421" s="15"/>
      <c r="L421" s="15">
        <f t="shared" si="9"/>
        <v>165953168</v>
      </c>
      <c r="M421" s="11"/>
    </row>
    <row r="422" spans="1:13" ht="18" customHeight="1">
      <c r="A422" s="11">
        <v>416</v>
      </c>
      <c r="B422" s="11" t="s">
        <v>36</v>
      </c>
      <c r="C422" s="11" t="s">
        <v>575</v>
      </c>
      <c r="D422" s="11">
        <v>2</v>
      </c>
      <c r="E422" s="22" t="s">
        <v>578</v>
      </c>
      <c r="F422" s="11" t="s">
        <v>116</v>
      </c>
      <c r="G422" s="11" t="s">
        <v>17</v>
      </c>
      <c r="H422" s="11" t="s">
        <v>1</v>
      </c>
      <c r="I422" s="15">
        <v>338079677</v>
      </c>
      <c r="J422" s="15">
        <v>185549891</v>
      </c>
      <c r="K422" s="15">
        <v>30023086</v>
      </c>
      <c r="L422" s="15">
        <f t="shared" si="9"/>
        <v>553652654</v>
      </c>
      <c r="M422" s="11"/>
    </row>
    <row r="423" spans="1:13" ht="18" customHeight="1">
      <c r="A423" s="11">
        <v>417</v>
      </c>
      <c r="B423" s="11" t="s">
        <v>889</v>
      </c>
      <c r="C423" s="32" t="s">
        <v>991</v>
      </c>
      <c r="D423" s="12">
        <v>2</v>
      </c>
      <c r="E423" s="13" t="s">
        <v>1054</v>
      </c>
      <c r="F423" s="57" t="s">
        <v>20</v>
      </c>
      <c r="G423" s="12" t="s">
        <v>17</v>
      </c>
      <c r="H423" s="12" t="s">
        <v>18</v>
      </c>
      <c r="I423" s="19">
        <v>355000000</v>
      </c>
      <c r="J423" s="19">
        <v>806000000</v>
      </c>
      <c r="K423" s="19">
        <v>650000000</v>
      </c>
      <c r="L423" s="14">
        <f t="shared" ref="L423:L486" si="10">I423+J423+K423</f>
        <v>1811000000</v>
      </c>
      <c r="M423" s="11"/>
    </row>
    <row r="424" spans="1:13" ht="18" customHeight="1">
      <c r="A424" s="11">
        <v>418</v>
      </c>
      <c r="B424" s="11" t="s">
        <v>889</v>
      </c>
      <c r="C424" s="12" t="s">
        <v>890</v>
      </c>
      <c r="D424" s="11">
        <v>2</v>
      </c>
      <c r="E424" s="62" t="s">
        <v>986</v>
      </c>
      <c r="F424" s="11" t="s">
        <v>28</v>
      </c>
      <c r="G424" s="12" t="s">
        <v>17</v>
      </c>
      <c r="H424" s="11" t="s">
        <v>1</v>
      </c>
      <c r="I424" s="14">
        <v>270000000</v>
      </c>
      <c r="J424" s="14"/>
      <c r="K424" s="14"/>
      <c r="L424" s="14">
        <f t="shared" si="10"/>
        <v>270000000</v>
      </c>
      <c r="M424" s="12"/>
    </row>
    <row r="425" spans="1:13" ht="18" customHeight="1">
      <c r="A425" s="11">
        <v>419</v>
      </c>
      <c r="B425" s="11" t="s">
        <v>889</v>
      </c>
      <c r="C425" s="12" t="s">
        <v>890</v>
      </c>
      <c r="D425" s="11">
        <v>2</v>
      </c>
      <c r="E425" s="20" t="s">
        <v>918</v>
      </c>
      <c r="F425" s="11" t="s">
        <v>28</v>
      </c>
      <c r="G425" s="12" t="s">
        <v>17</v>
      </c>
      <c r="H425" s="11" t="s">
        <v>1</v>
      </c>
      <c r="I425" s="14">
        <v>60000000</v>
      </c>
      <c r="J425" s="14"/>
      <c r="K425" s="14"/>
      <c r="L425" s="14">
        <f t="shared" si="10"/>
        <v>60000000</v>
      </c>
      <c r="M425" s="12"/>
    </row>
    <row r="426" spans="1:13" ht="18" customHeight="1">
      <c r="A426" s="11">
        <v>420</v>
      </c>
      <c r="B426" s="11" t="s">
        <v>889</v>
      </c>
      <c r="C426" s="12" t="s">
        <v>890</v>
      </c>
      <c r="D426" s="11">
        <v>2</v>
      </c>
      <c r="E426" s="20" t="s">
        <v>908</v>
      </c>
      <c r="F426" s="11" t="s">
        <v>28</v>
      </c>
      <c r="G426" s="12" t="s">
        <v>17</v>
      </c>
      <c r="H426" s="11" t="s">
        <v>0</v>
      </c>
      <c r="I426" s="15">
        <v>40000000</v>
      </c>
      <c r="J426" s="15"/>
      <c r="K426" s="15"/>
      <c r="L426" s="14">
        <f t="shared" si="10"/>
        <v>40000000</v>
      </c>
      <c r="M426" s="12"/>
    </row>
    <row r="427" spans="1:13" ht="18" customHeight="1">
      <c r="A427" s="11">
        <v>421</v>
      </c>
      <c r="B427" s="11" t="s">
        <v>889</v>
      </c>
      <c r="C427" s="11" t="s">
        <v>49</v>
      </c>
      <c r="D427" s="11">
        <v>2</v>
      </c>
      <c r="E427" s="20" t="s">
        <v>1036</v>
      </c>
      <c r="F427" s="57" t="s">
        <v>20</v>
      </c>
      <c r="G427" s="11" t="s">
        <v>37</v>
      </c>
      <c r="H427" s="11" t="s">
        <v>31</v>
      </c>
      <c r="I427" s="15">
        <v>1000000000</v>
      </c>
      <c r="J427" s="15">
        <v>2000000</v>
      </c>
      <c r="K427" s="15"/>
      <c r="L427" s="14">
        <f t="shared" si="10"/>
        <v>1002000000</v>
      </c>
      <c r="M427" s="11" t="s">
        <v>90</v>
      </c>
    </row>
    <row r="428" spans="1:13" ht="18" customHeight="1">
      <c r="A428" s="11">
        <v>422</v>
      </c>
      <c r="B428" s="11" t="s">
        <v>889</v>
      </c>
      <c r="C428" s="11" t="s">
        <v>49</v>
      </c>
      <c r="D428" s="11">
        <v>2</v>
      </c>
      <c r="E428" s="20" t="s">
        <v>1046</v>
      </c>
      <c r="F428" s="57" t="s">
        <v>20</v>
      </c>
      <c r="G428" s="11" t="s">
        <v>37</v>
      </c>
      <c r="H428" s="11" t="s">
        <v>26</v>
      </c>
      <c r="I428" s="15">
        <v>110000000</v>
      </c>
      <c r="J428" s="15">
        <v>1400000000</v>
      </c>
      <c r="K428" s="15">
        <v>50000000</v>
      </c>
      <c r="L428" s="14">
        <f t="shared" si="10"/>
        <v>1560000000</v>
      </c>
      <c r="M428" s="11"/>
    </row>
    <row r="429" spans="1:13" ht="18" customHeight="1">
      <c r="A429" s="11">
        <v>423</v>
      </c>
      <c r="B429" s="11" t="s">
        <v>889</v>
      </c>
      <c r="C429" s="11" t="s">
        <v>49</v>
      </c>
      <c r="D429" s="11">
        <v>2</v>
      </c>
      <c r="E429" s="20" t="s">
        <v>1023</v>
      </c>
      <c r="F429" s="57" t="s">
        <v>20</v>
      </c>
      <c r="G429" s="11" t="s">
        <v>37</v>
      </c>
      <c r="H429" s="11" t="s">
        <v>26</v>
      </c>
      <c r="I429" s="15">
        <v>130000000</v>
      </c>
      <c r="J429" s="15">
        <v>700000000</v>
      </c>
      <c r="K429" s="15">
        <v>50000000</v>
      </c>
      <c r="L429" s="14">
        <f t="shared" si="10"/>
        <v>880000000</v>
      </c>
      <c r="M429" s="11"/>
    </row>
    <row r="430" spans="1:13" ht="18" customHeight="1">
      <c r="A430" s="11">
        <v>424</v>
      </c>
      <c r="B430" s="11" t="s">
        <v>889</v>
      </c>
      <c r="C430" s="11" t="s">
        <v>49</v>
      </c>
      <c r="D430" s="11">
        <v>2</v>
      </c>
      <c r="E430" s="20" t="s">
        <v>938</v>
      </c>
      <c r="F430" s="57" t="s">
        <v>20</v>
      </c>
      <c r="G430" s="11" t="s">
        <v>37</v>
      </c>
      <c r="H430" s="11" t="s">
        <v>26</v>
      </c>
      <c r="I430" s="15">
        <v>21000000</v>
      </c>
      <c r="J430" s="15">
        <v>23000000</v>
      </c>
      <c r="K430" s="15">
        <v>50000000</v>
      </c>
      <c r="L430" s="14">
        <f t="shared" si="10"/>
        <v>94000000</v>
      </c>
      <c r="M430" s="11"/>
    </row>
    <row r="431" spans="1:13" ht="18" customHeight="1">
      <c r="A431" s="11">
        <v>425</v>
      </c>
      <c r="B431" s="12" t="s">
        <v>889</v>
      </c>
      <c r="C431" s="12" t="s">
        <v>48</v>
      </c>
      <c r="D431" s="12">
        <v>2</v>
      </c>
      <c r="E431" s="13" t="s">
        <v>1055</v>
      </c>
      <c r="F431" s="12" t="s">
        <v>116</v>
      </c>
      <c r="G431" s="12" t="s">
        <v>37</v>
      </c>
      <c r="H431" s="12" t="s">
        <v>26</v>
      </c>
      <c r="I431" s="14">
        <v>1500000000</v>
      </c>
      <c r="J431" s="14">
        <v>400000000</v>
      </c>
      <c r="K431" s="14"/>
      <c r="L431" s="14">
        <f t="shared" si="10"/>
        <v>1900000000</v>
      </c>
      <c r="M431" s="12"/>
    </row>
    <row r="432" spans="1:13" ht="18" customHeight="1">
      <c r="A432" s="11">
        <v>426</v>
      </c>
      <c r="B432" s="11" t="s">
        <v>889</v>
      </c>
      <c r="C432" s="12" t="s">
        <v>115</v>
      </c>
      <c r="D432" s="12">
        <v>2</v>
      </c>
      <c r="E432" s="13" t="s">
        <v>899</v>
      </c>
      <c r="F432" s="12" t="s">
        <v>116</v>
      </c>
      <c r="G432" s="11" t="s">
        <v>17</v>
      </c>
      <c r="H432" s="12" t="s">
        <v>26</v>
      </c>
      <c r="I432" s="103">
        <v>21537312</v>
      </c>
      <c r="J432" s="103"/>
      <c r="K432" s="14"/>
      <c r="L432" s="14">
        <f t="shared" si="10"/>
        <v>21537312</v>
      </c>
      <c r="M432" s="12"/>
    </row>
    <row r="433" spans="1:13" ht="18" customHeight="1">
      <c r="A433" s="11">
        <v>427</v>
      </c>
      <c r="B433" s="11" t="s">
        <v>889</v>
      </c>
      <c r="C433" s="12" t="s">
        <v>115</v>
      </c>
      <c r="D433" s="12">
        <v>2</v>
      </c>
      <c r="E433" s="13" t="s">
        <v>993</v>
      </c>
      <c r="F433" s="12" t="s">
        <v>16</v>
      </c>
      <c r="G433" s="11" t="s">
        <v>17</v>
      </c>
      <c r="H433" s="12" t="s">
        <v>26</v>
      </c>
      <c r="I433" s="14">
        <v>369775000</v>
      </c>
      <c r="J433" s="14"/>
      <c r="K433" s="14"/>
      <c r="L433" s="14">
        <f t="shared" si="10"/>
        <v>369775000</v>
      </c>
      <c r="M433" s="12"/>
    </row>
    <row r="434" spans="1:13" ht="18" customHeight="1">
      <c r="A434" s="11">
        <v>428</v>
      </c>
      <c r="B434" s="11" t="s">
        <v>889</v>
      </c>
      <c r="C434" s="12" t="s">
        <v>115</v>
      </c>
      <c r="D434" s="11">
        <v>2</v>
      </c>
      <c r="E434" s="20" t="s">
        <v>1071</v>
      </c>
      <c r="F434" s="12" t="s">
        <v>116</v>
      </c>
      <c r="G434" s="11" t="s">
        <v>17</v>
      </c>
      <c r="H434" s="11" t="s">
        <v>26</v>
      </c>
      <c r="I434" s="15">
        <v>3143372000</v>
      </c>
      <c r="J434" s="15">
        <v>1540845000</v>
      </c>
      <c r="K434" s="15"/>
      <c r="L434" s="14">
        <f t="shared" si="10"/>
        <v>4684217000</v>
      </c>
      <c r="M434" s="11"/>
    </row>
    <row r="435" spans="1:13" ht="18" customHeight="1">
      <c r="A435" s="11">
        <v>429</v>
      </c>
      <c r="B435" s="11" t="s">
        <v>889</v>
      </c>
      <c r="C435" s="12" t="s">
        <v>115</v>
      </c>
      <c r="D435" s="12">
        <v>2</v>
      </c>
      <c r="E435" s="13" t="s">
        <v>1053</v>
      </c>
      <c r="F435" s="12" t="s">
        <v>116</v>
      </c>
      <c r="G435" s="11" t="s">
        <v>17</v>
      </c>
      <c r="H435" s="12" t="s">
        <v>31</v>
      </c>
      <c r="I435" s="14">
        <v>1054839990</v>
      </c>
      <c r="J435" s="14">
        <v>604568450</v>
      </c>
      <c r="K435" s="14"/>
      <c r="L435" s="14">
        <f t="shared" si="10"/>
        <v>1659408440</v>
      </c>
      <c r="M435" s="69" t="s">
        <v>1005</v>
      </c>
    </row>
    <row r="436" spans="1:13" ht="18" customHeight="1">
      <c r="A436" s="11">
        <v>430</v>
      </c>
      <c r="B436" s="11" t="s">
        <v>889</v>
      </c>
      <c r="C436" s="11" t="s">
        <v>115</v>
      </c>
      <c r="D436" s="11">
        <v>2</v>
      </c>
      <c r="E436" s="20" t="s">
        <v>891</v>
      </c>
      <c r="F436" s="12" t="s">
        <v>116</v>
      </c>
      <c r="G436" s="11" t="s">
        <v>17</v>
      </c>
      <c r="H436" s="11" t="s">
        <v>18</v>
      </c>
      <c r="I436" s="15">
        <v>10618284</v>
      </c>
      <c r="J436" s="15"/>
      <c r="K436" s="15"/>
      <c r="L436" s="14">
        <f t="shared" si="10"/>
        <v>10618284</v>
      </c>
      <c r="M436" s="11"/>
    </row>
    <row r="437" spans="1:13" ht="18" customHeight="1">
      <c r="A437" s="11">
        <v>431</v>
      </c>
      <c r="B437" s="11" t="s">
        <v>889</v>
      </c>
      <c r="C437" s="12" t="s">
        <v>115</v>
      </c>
      <c r="D437" s="12">
        <v>2</v>
      </c>
      <c r="E437" s="13" t="s">
        <v>1064</v>
      </c>
      <c r="F437" s="12" t="s">
        <v>116</v>
      </c>
      <c r="G437" s="11" t="s">
        <v>17</v>
      </c>
      <c r="H437" s="12" t="s">
        <v>26</v>
      </c>
      <c r="I437" s="14">
        <v>1934554000</v>
      </c>
      <c r="J437" s="14">
        <v>1061303000</v>
      </c>
      <c r="K437" s="14"/>
      <c r="L437" s="14">
        <f t="shared" si="10"/>
        <v>2995857000</v>
      </c>
      <c r="M437" s="11"/>
    </row>
    <row r="438" spans="1:13" ht="18" customHeight="1">
      <c r="A438" s="11">
        <v>432</v>
      </c>
      <c r="B438" s="32" t="s">
        <v>889</v>
      </c>
      <c r="C438" s="57" t="s">
        <v>540</v>
      </c>
      <c r="D438" s="32">
        <v>2</v>
      </c>
      <c r="E438" s="93" t="s">
        <v>1125</v>
      </c>
      <c r="F438" s="11" t="s">
        <v>4705</v>
      </c>
      <c r="G438" s="32" t="s">
        <v>4706</v>
      </c>
      <c r="H438" s="57" t="s">
        <v>26</v>
      </c>
      <c r="I438" s="45">
        <v>250000000</v>
      </c>
      <c r="J438" s="45"/>
      <c r="K438" s="45"/>
      <c r="L438" s="28">
        <f t="shared" si="10"/>
        <v>250000000</v>
      </c>
      <c r="M438" s="12"/>
    </row>
    <row r="439" spans="1:13" ht="18" customHeight="1">
      <c r="A439" s="11">
        <v>433</v>
      </c>
      <c r="B439" s="32" t="s">
        <v>889</v>
      </c>
      <c r="C439" s="57" t="s">
        <v>540</v>
      </c>
      <c r="D439" s="32">
        <v>2</v>
      </c>
      <c r="E439" s="93" t="s">
        <v>1126</v>
      </c>
      <c r="F439" s="11" t="s">
        <v>4705</v>
      </c>
      <c r="G439" s="32" t="s">
        <v>4706</v>
      </c>
      <c r="H439" s="57" t="s">
        <v>26</v>
      </c>
      <c r="I439" s="45">
        <v>250000000</v>
      </c>
      <c r="J439" s="45"/>
      <c r="K439" s="45"/>
      <c r="L439" s="28">
        <f t="shared" si="10"/>
        <v>250000000</v>
      </c>
      <c r="M439" s="12"/>
    </row>
    <row r="440" spans="1:13" ht="18" customHeight="1">
      <c r="A440" s="11">
        <v>434</v>
      </c>
      <c r="B440" s="32" t="s">
        <v>889</v>
      </c>
      <c r="C440" s="57" t="s">
        <v>540</v>
      </c>
      <c r="D440" s="32">
        <v>2</v>
      </c>
      <c r="E440" s="93" t="s">
        <v>1127</v>
      </c>
      <c r="F440" s="11" t="s">
        <v>4705</v>
      </c>
      <c r="G440" s="32" t="s">
        <v>4706</v>
      </c>
      <c r="H440" s="57" t="s">
        <v>26</v>
      </c>
      <c r="I440" s="45">
        <v>250000000</v>
      </c>
      <c r="J440" s="45"/>
      <c r="K440" s="45"/>
      <c r="L440" s="28">
        <f t="shared" si="10"/>
        <v>250000000</v>
      </c>
      <c r="M440" s="12"/>
    </row>
    <row r="441" spans="1:13" ht="18" customHeight="1">
      <c r="A441" s="11">
        <v>435</v>
      </c>
      <c r="B441" s="11" t="s">
        <v>889</v>
      </c>
      <c r="C441" s="11" t="s">
        <v>170</v>
      </c>
      <c r="D441" s="11">
        <v>2</v>
      </c>
      <c r="E441" s="20" t="s">
        <v>1034</v>
      </c>
      <c r="F441" s="57" t="s">
        <v>20</v>
      </c>
      <c r="G441" s="11" t="s">
        <v>17</v>
      </c>
      <c r="H441" s="11" t="s">
        <v>26</v>
      </c>
      <c r="I441" s="15">
        <v>149000000</v>
      </c>
      <c r="J441" s="15">
        <v>832000000</v>
      </c>
      <c r="K441" s="15">
        <v>20000000</v>
      </c>
      <c r="L441" s="14">
        <f t="shared" si="10"/>
        <v>1001000000</v>
      </c>
      <c r="M441" s="11"/>
    </row>
    <row r="442" spans="1:13" ht="18" customHeight="1">
      <c r="A442" s="11">
        <v>436</v>
      </c>
      <c r="B442" s="11" t="s">
        <v>889</v>
      </c>
      <c r="C442" s="11" t="s">
        <v>170</v>
      </c>
      <c r="D442" s="11">
        <v>2</v>
      </c>
      <c r="E442" s="20" t="s">
        <v>1073</v>
      </c>
      <c r="F442" s="57" t="s">
        <v>20</v>
      </c>
      <c r="G442" s="11" t="s">
        <v>17</v>
      </c>
      <c r="H442" s="11" t="s">
        <v>26</v>
      </c>
      <c r="I442" s="15">
        <v>1600000000</v>
      </c>
      <c r="J442" s="15">
        <v>3740000000</v>
      </c>
      <c r="K442" s="15">
        <v>120000000</v>
      </c>
      <c r="L442" s="14">
        <f t="shared" si="10"/>
        <v>5460000000</v>
      </c>
      <c r="M442" s="11"/>
    </row>
    <row r="443" spans="1:13" ht="18" customHeight="1">
      <c r="A443" s="11">
        <v>437</v>
      </c>
      <c r="B443" s="11" t="s">
        <v>889</v>
      </c>
      <c r="C443" s="11" t="s">
        <v>170</v>
      </c>
      <c r="D443" s="11">
        <v>2</v>
      </c>
      <c r="E443" s="20" t="s">
        <v>1047</v>
      </c>
      <c r="F443" s="57" t="s">
        <v>20</v>
      </c>
      <c r="G443" s="11" t="s">
        <v>17</v>
      </c>
      <c r="H443" s="11" t="s">
        <v>26</v>
      </c>
      <c r="I443" s="15">
        <v>140000000</v>
      </c>
      <c r="J443" s="15">
        <v>1400000000</v>
      </c>
      <c r="K443" s="15">
        <v>40000000</v>
      </c>
      <c r="L443" s="14">
        <f t="shared" si="10"/>
        <v>1580000000</v>
      </c>
      <c r="M443" s="11"/>
    </row>
    <row r="444" spans="1:13" ht="18" customHeight="1">
      <c r="A444" s="11">
        <v>438</v>
      </c>
      <c r="B444" s="11" t="s">
        <v>889</v>
      </c>
      <c r="C444" s="11" t="s">
        <v>170</v>
      </c>
      <c r="D444" s="11">
        <v>2</v>
      </c>
      <c r="E444" s="20" t="s">
        <v>958</v>
      </c>
      <c r="F444" s="57" t="s">
        <v>20</v>
      </c>
      <c r="G444" s="11" t="s">
        <v>17</v>
      </c>
      <c r="H444" s="11" t="s">
        <v>26</v>
      </c>
      <c r="I444" s="15">
        <v>75000000</v>
      </c>
      <c r="J444" s="15">
        <v>60000000</v>
      </c>
      <c r="K444" s="15">
        <v>30000000</v>
      </c>
      <c r="L444" s="14">
        <f t="shared" si="10"/>
        <v>165000000</v>
      </c>
      <c r="M444" s="11"/>
    </row>
    <row r="445" spans="1:13" ht="18" customHeight="1">
      <c r="A445" s="11">
        <v>439</v>
      </c>
      <c r="B445" s="11" t="s">
        <v>889</v>
      </c>
      <c r="C445" s="11" t="s">
        <v>170</v>
      </c>
      <c r="D445" s="11">
        <v>2</v>
      </c>
      <c r="E445" s="20" t="s">
        <v>1025</v>
      </c>
      <c r="F445" s="57" t="s">
        <v>20</v>
      </c>
      <c r="G445" s="11" t="s">
        <v>17</v>
      </c>
      <c r="H445" s="11" t="s">
        <v>26</v>
      </c>
      <c r="I445" s="15">
        <v>130000000</v>
      </c>
      <c r="J445" s="15">
        <v>800000000</v>
      </c>
      <c r="K445" s="15">
        <v>20000000</v>
      </c>
      <c r="L445" s="14">
        <f t="shared" si="10"/>
        <v>950000000</v>
      </c>
      <c r="M445" s="11"/>
    </row>
    <row r="446" spans="1:13" ht="18" customHeight="1">
      <c r="A446" s="11">
        <v>440</v>
      </c>
      <c r="B446" s="11" t="s">
        <v>889</v>
      </c>
      <c r="C446" s="11" t="s">
        <v>170</v>
      </c>
      <c r="D446" s="11">
        <v>2</v>
      </c>
      <c r="E446" s="20" t="s">
        <v>916</v>
      </c>
      <c r="F446" s="57" t="s">
        <v>20</v>
      </c>
      <c r="G446" s="11" t="s">
        <v>17</v>
      </c>
      <c r="H446" s="11" t="s">
        <v>26</v>
      </c>
      <c r="I446" s="15">
        <v>40000000</v>
      </c>
      <c r="J446" s="15">
        <v>20000000</v>
      </c>
      <c r="K446" s="15">
        <v>0</v>
      </c>
      <c r="L446" s="14">
        <f t="shared" si="10"/>
        <v>60000000</v>
      </c>
      <c r="M446" s="11"/>
    </row>
    <row r="447" spans="1:13" ht="18" customHeight="1">
      <c r="A447" s="11">
        <v>441</v>
      </c>
      <c r="B447" s="11" t="s">
        <v>889</v>
      </c>
      <c r="C447" s="12" t="s">
        <v>950</v>
      </c>
      <c r="D447" s="12">
        <v>2</v>
      </c>
      <c r="E447" s="13" t="s">
        <v>985</v>
      </c>
      <c r="F447" s="12" t="s">
        <v>116</v>
      </c>
      <c r="G447" s="12" t="s">
        <v>17</v>
      </c>
      <c r="H447" s="12" t="s">
        <v>0</v>
      </c>
      <c r="I447" s="14">
        <v>170000000</v>
      </c>
      <c r="J447" s="14">
        <v>80000000</v>
      </c>
      <c r="K447" s="14"/>
      <c r="L447" s="14">
        <f t="shared" si="10"/>
        <v>250000000</v>
      </c>
      <c r="M447" s="12"/>
    </row>
    <row r="448" spans="1:13" ht="18" customHeight="1">
      <c r="A448" s="11">
        <v>442</v>
      </c>
      <c r="B448" s="11" t="s">
        <v>889</v>
      </c>
      <c r="C448" s="11" t="s">
        <v>910</v>
      </c>
      <c r="D448" s="11">
        <v>2</v>
      </c>
      <c r="E448" s="20" t="s">
        <v>911</v>
      </c>
      <c r="F448" s="12" t="s">
        <v>116</v>
      </c>
      <c r="G448" s="11" t="s">
        <v>17</v>
      </c>
      <c r="H448" s="11" t="s">
        <v>0</v>
      </c>
      <c r="I448" s="15">
        <v>40350000</v>
      </c>
      <c r="J448" s="15"/>
      <c r="K448" s="15"/>
      <c r="L448" s="14">
        <f t="shared" si="10"/>
        <v>40350000</v>
      </c>
      <c r="M448" s="90"/>
    </row>
    <row r="449" spans="1:13" ht="18" customHeight="1">
      <c r="A449" s="11">
        <v>443</v>
      </c>
      <c r="B449" s="11" t="s">
        <v>889</v>
      </c>
      <c r="C449" s="11" t="s">
        <v>910</v>
      </c>
      <c r="D449" s="11">
        <v>2</v>
      </c>
      <c r="E449" s="20" t="s">
        <v>956</v>
      </c>
      <c r="F449" s="12" t="s">
        <v>116</v>
      </c>
      <c r="G449" s="11" t="s">
        <v>17</v>
      </c>
      <c r="H449" s="11" t="s">
        <v>0</v>
      </c>
      <c r="I449" s="15">
        <v>154500000</v>
      </c>
      <c r="J449" s="15"/>
      <c r="K449" s="15"/>
      <c r="L449" s="14">
        <f t="shared" si="10"/>
        <v>154500000</v>
      </c>
      <c r="M449" s="66"/>
    </row>
    <row r="450" spans="1:13" ht="18" customHeight="1">
      <c r="A450" s="11">
        <v>444</v>
      </c>
      <c r="B450" s="11" t="s">
        <v>889</v>
      </c>
      <c r="C450" s="11" t="s">
        <v>376</v>
      </c>
      <c r="D450" s="11">
        <v>2</v>
      </c>
      <c r="E450" s="20" t="s">
        <v>1014</v>
      </c>
      <c r="F450" s="11" t="s">
        <v>62</v>
      </c>
      <c r="G450" s="11" t="s">
        <v>17</v>
      </c>
      <c r="H450" s="11" t="s">
        <v>1</v>
      </c>
      <c r="I450" s="15">
        <f>407*0.9*1000000</f>
        <v>366300000</v>
      </c>
      <c r="J450" s="15">
        <f>276*0.9*1000000</f>
        <v>248400000</v>
      </c>
      <c r="K450" s="15"/>
      <c r="L450" s="14">
        <f t="shared" si="10"/>
        <v>614700000</v>
      </c>
      <c r="M450" s="11"/>
    </row>
    <row r="451" spans="1:13" ht="18" customHeight="1">
      <c r="A451" s="11">
        <v>445</v>
      </c>
      <c r="B451" s="11" t="s">
        <v>889</v>
      </c>
      <c r="C451" s="11" t="s">
        <v>376</v>
      </c>
      <c r="D451" s="11">
        <v>2</v>
      </c>
      <c r="E451" s="20" t="s">
        <v>978</v>
      </c>
      <c r="F451" s="11" t="s">
        <v>62</v>
      </c>
      <c r="G451" s="11" t="s">
        <v>17</v>
      </c>
      <c r="H451" s="11" t="s">
        <v>31</v>
      </c>
      <c r="I451" s="15">
        <v>200000000</v>
      </c>
      <c r="J451" s="15">
        <v>10000000</v>
      </c>
      <c r="K451" s="15"/>
      <c r="L451" s="14">
        <f t="shared" si="10"/>
        <v>210000000</v>
      </c>
      <c r="M451" s="11" t="s">
        <v>289</v>
      </c>
    </row>
    <row r="452" spans="1:13" ht="18" customHeight="1">
      <c r="A452" s="11">
        <v>446</v>
      </c>
      <c r="B452" s="11" t="s">
        <v>889</v>
      </c>
      <c r="C452" s="11" t="s">
        <v>376</v>
      </c>
      <c r="D452" s="11">
        <v>2</v>
      </c>
      <c r="E452" s="20" t="s">
        <v>917</v>
      </c>
      <c r="F452" s="11" t="s">
        <v>62</v>
      </c>
      <c r="G452" s="11" t="s">
        <v>17</v>
      </c>
      <c r="H452" s="11" t="s">
        <v>1</v>
      </c>
      <c r="I452" s="15">
        <v>60000000</v>
      </c>
      <c r="J452" s="15"/>
      <c r="K452" s="15"/>
      <c r="L452" s="14">
        <f t="shared" si="10"/>
        <v>60000000</v>
      </c>
      <c r="M452" s="29"/>
    </row>
    <row r="453" spans="1:13" ht="18" customHeight="1">
      <c r="A453" s="11">
        <v>447</v>
      </c>
      <c r="B453" s="11" t="s">
        <v>889</v>
      </c>
      <c r="C453" s="12" t="s">
        <v>46</v>
      </c>
      <c r="D453" s="12">
        <v>2</v>
      </c>
      <c r="E453" s="13" t="s">
        <v>969</v>
      </c>
      <c r="F453" s="12" t="s">
        <v>116</v>
      </c>
      <c r="G453" s="12" t="s">
        <v>37</v>
      </c>
      <c r="H453" s="12" t="s">
        <v>18</v>
      </c>
      <c r="I453" s="14">
        <v>144446342</v>
      </c>
      <c r="J453" s="14">
        <v>48745528</v>
      </c>
      <c r="K453" s="14"/>
      <c r="L453" s="14">
        <f t="shared" si="10"/>
        <v>193191870</v>
      </c>
      <c r="M453" s="12"/>
    </row>
    <row r="454" spans="1:13" ht="18" customHeight="1">
      <c r="A454" s="11">
        <v>448</v>
      </c>
      <c r="B454" s="12" t="s">
        <v>889</v>
      </c>
      <c r="C454" s="12" t="s">
        <v>971</v>
      </c>
      <c r="D454" s="12">
        <v>2</v>
      </c>
      <c r="E454" s="13" t="s">
        <v>977</v>
      </c>
      <c r="F454" s="12" t="s">
        <v>116</v>
      </c>
      <c r="G454" s="11" t="s">
        <v>17</v>
      </c>
      <c r="H454" s="12" t="s">
        <v>1</v>
      </c>
      <c r="I454" s="14">
        <v>171125000</v>
      </c>
      <c r="J454" s="14">
        <v>31128000</v>
      </c>
      <c r="K454" s="14"/>
      <c r="L454" s="14">
        <f t="shared" si="10"/>
        <v>202253000</v>
      </c>
      <c r="M454" s="69"/>
    </row>
    <row r="455" spans="1:13" ht="18" customHeight="1">
      <c r="A455" s="11">
        <v>449</v>
      </c>
      <c r="B455" s="12" t="s">
        <v>889</v>
      </c>
      <c r="C455" s="12" t="s">
        <v>971</v>
      </c>
      <c r="D455" s="12">
        <v>2</v>
      </c>
      <c r="E455" s="13" t="s">
        <v>972</v>
      </c>
      <c r="F455" s="12" t="s">
        <v>116</v>
      </c>
      <c r="G455" s="11" t="s">
        <v>17</v>
      </c>
      <c r="H455" s="12" t="s">
        <v>1</v>
      </c>
      <c r="I455" s="14">
        <v>142000000</v>
      </c>
      <c r="J455" s="14">
        <v>57000000</v>
      </c>
      <c r="K455" s="14"/>
      <c r="L455" s="14">
        <f t="shared" si="10"/>
        <v>199000000</v>
      </c>
      <c r="M455" s="12"/>
    </row>
    <row r="456" spans="1:13" ht="18" customHeight="1">
      <c r="A456" s="11">
        <v>450</v>
      </c>
      <c r="B456" s="11" t="s">
        <v>1248</v>
      </c>
      <c r="C456" s="11" t="s">
        <v>292</v>
      </c>
      <c r="D456" s="11">
        <v>2</v>
      </c>
      <c r="E456" s="20" t="s">
        <v>1271</v>
      </c>
      <c r="F456" s="11" t="s">
        <v>62</v>
      </c>
      <c r="G456" s="11" t="s">
        <v>202</v>
      </c>
      <c r="H456" s="11" t="s">
        <v>18</v>
      </c>
      <c r="I456" s="28">
        <v>150000000</v>
      </c>
      <c r="J456" s="28">
        <v>100000000</v>
      </c>
      <c r="K456" s="28"/>
      <c r="L456" s="28">
        <f t="shared" si="10"/>
        <v>250000000</v>
      </c>
      <c r="M456" s="11"/>
    </row>
    <row r="457" spans="1:13" ht="18" customHeight="1">
      <c r="A457" s="11">
        <v>451</v>
      </c>
      <c r="B457" s="11" t="s">
        <v>1248</v>
      </c>
      <c r="C457" s="11" t="s">
        <v>170</v>
      </c>
      <c r="D457" s="11">
        <v>2</v>
      </c>
      <c r="E457" s="20" t="s">
        <v>1273</v>
      </c>
      <c r="F457" s="11" t="s">
        <v>72</v>
      </c>
      <c r="G457" s="11" t="s">
        <v>202</v>
      </c>
      <c r="H457" s="11" t="s">
        <v>26</v>
      </c>
      <c r="I457" s="31">
        <v>90000000</v>
      </c>
      <c r="J457" s="31">
        <v>0</v>
      </c>
      <c r="K457" s="31">
        <v>0</v>
      </c>
      <c r="L457" s="28">
        <f t="shared" si="10"/>
        <v>90000000</v>
      </c>
      <c r="M457" s="11"/>
    </row>
    <row r="458" spans="1:13" ht="18" customHeight="1">
      <c r="A458" s="11">
        <v>452</v>
      </c>
      <c r="B458" s="11" t="s">
        <v>1248</v>
      </c>
      <c r="C458" s="11" t="s">
        <v>170</v>
      </c>
      <c r="D458" s="11">
        <v>2</v>
      </c>
      <c r="E458" s="20" t="s">
        <v>1272</v>
      </c>
      <c r="F458" s="57" t="s">
        <v>20</v>
      </c>
      <c r="G458" s="11" t="s">
        <v>202</v>
      </c>
      <c r="H458" s="11" t="s">
        <v>1</v>
      </c>
      <c r="I458" s="31">
        <v>5700000000</v>
      </c>
      <c r="J458" s="31">
        <v>7000000000</v>
      </c>
      <c r="K458" s="31"/>
      <c r="L458" s="28">
        <f t="shared" si="10"/>
        <v>12700000000</v>
      </c>
      <c r="M458" s="11"/>
    </row>
    <row r="459" spans="1:13" ht="18" customHeight="1">
      <c r="A459" s="11">
        <v>453</v>
      </c>
      <c r="B459" s="11" t="s">
        <v>1248</v>
      </c>
      <c r="C459" s="11" t="s">
        <v>122</v>
      </c>
      <c r="D459" s="11">
        <v>2</v>
      </c>
      <c r="E459" s="20" t="s">
        <v>1274</v>
      </c>
      <c r="F459" s="57" t="s">
        <v>20</v>
      </c>
      <c r="G459" s="11" t="s">
        <v>202</v>
      </c>
      <c r="H459" s="11" t="s">
        <v>31</v>
      </c>
      <c r="I459" s="28">
        <v>170000000</v>
      </c>
      <c r="J459" s="28">
        <v>130000000</v>
      </c>
      <c r="K459" s="28"/>
      <c r="L459" s="28">
        <f t="shared" si="10"/>
        <v>300000000</v>
      </c>
      <c r="M459" s="29" t="s">
        <v>696</v>
      </c>
    </row>
    <row r="460" spans="1:13" ht="18" customHeight="1">
      <c r="A460" s="11">
        <v>454</v>
      </c>
      <c r="B460" s="11" t="s">
        <v>1248</v>
      </c>
      <c r="C460" s="11" t="s">
        <v>193</v>
      </c>
      <c r="D460" s="11">
        <v>2</v>
      </c>
      <c r="E460" s="20" t="s">
        <v>1277</v>
      </c>
      <c r="F460" s="11" t="s">
        <v>116</v>
      </c>
      <c r="G460" s="11" t="s">
        <v>202</v>
      </c>
      <c r="H460" s="11" t="s">
        <v>18</v>
      </c>
      <c r="I460" s="31">
        <v>3000000000</v>
      </c>
      <c r="J460" s="31">
        <v>5000000</v>
      </c>
      <c r="K460" s="31">
        <v>0</v>
      </c>
      <c r="L460" s="28">
        <f t="shared" si="10"/>
        <v>3005000000</v>
      </c>
      <c r="M460" s="11"/>
    </row>
    <row r="461" spans="1:13" ht="18" customHeight="1">
      <c r="A461" s="11">
        <v>455</v>
      </c>
      <c r="B461" s="11" t="s">
        <v>1248</v>
      </c>
      <c r="C461" s="11" t="s">
        <v>193</v>
      </c>
      <c r="D461" s="11">
        <v>2</v>
      </c>
      <c r="E461" s="20" t="s">
        <v>1278</v>
      </c>
      <c r="F461" s="11" t="s">
        <v>116</v>
      </c>
      <c r="G461" s="11" t="s">
        <v>202</v>
      </c>
      <c r="H461" s="11" t="s">
        <v>18</v>
      </c>
      <c r="I461" s="31">
        <v>2000000000</v>
      </c>
      <c r="J461" s="31">
        <v>3000000</v>
      </c>
      <c r="K461" s="31">
        <v>0</v>
      </c>
      <c r="L461" s="28">
        <f t="shared" si="10"/>
        <v>2003000000</v>
      </c>
      <c r="M461" s="11"/>
    </row>
    <row r="462" spans="1:13" ht="18" customHeight="1">
      <c r="A462" s="11">
        <v>456</v>
      </c>
      <c r="B462" s="11" t="s">
        <v>1248</v>
      </c>
      <c r="C462" s="11" t="s">
        <v>193</v>
      </c>
      <c r="D462" s="11">
        <v>2</v>
      </c>
      <c r="E462" s="20" t="s">
        <v>1276</v>
      </c>
      <c r="F462" s="11" t="s">
        <v>116</v>
      </c>
      <c r="G462" s="11" t="s">
        <v>202</v>
      </c>
      <c r="H462" s="11" t="s">
        <v>18</v>
      </c>
      <c r="I462" s="31">
        <v>1450701308</v>
      </c>
      <c r="J462" s="31">
        <v>1591248274</v>
      </c>
      <c r="K462" s="31">
        <v>0</v>
      </c>
      <c r="L462" s="28">
        <f t="shared" si="10"/>
        <v>3041949582</v>
      </c>
      <c r="M462" s="11"/>
    </row>
    <row r="463" spans="1:13" ht="18" customHeight="1">
      <c r="A463" s="11">
        <v>457</v>
      </c>
      <c r="B463" s="11" t="s">
        <v>1248</v>
      </c>
      <c r="C463" s="11" t="s">
        <v>193</v>
      </c>
      <c r="D463" s="11">
        <v>2</v>
      </c>
      <c r="E463" s="33" t="s">
        <v>1275</v>
      </c>
      <c r="F463" s="11" t="s">
        <v>28</v>
      </c>
      <c r="G463" s="11" t="s">
        <v>202</v>
      </c>
      <c r="H463" s="11" t="s">
        <v>26</v>
      </c>
      <c r="I463" s="31">
        <v>380000000</v>
      </c>
      <c r="J463" s="31">
        <v>275000000</v>
      </c>
      <c r="K463" s="31"/>
      <c r="L463" s="28">
        <f t="shared" si="10"/>
        <v>655000000</v>
      </c>
      <c r="M463" s="11"/>
    </row>
    <row r="464" spans="1:13" ht="18" customHeight="1">
      <c r="A464" s="11">
        <v>458</v>
      </c>
      <c r="B464" s="11" t="s">
        <v>1248</v>
      </c>
      <c r="C464" s="11" t="s">
        <v>1279</v>
      </c>
      <c r="D464" s="11">
        <v>2</v>
      </c>
      <c r="E464" s="20" t="s">
        <v>1280</v>
      </c>
      <c r="F464" s="11" t="s">
        <v>62</v>
      </c>
      <c r="G464" s="11" t="s">
        <v>202</v>
      </c>
      <c r="H464" s="11" t="s">
        <v>26</v>
      </c>
      <c r="I464" s="28">
        <v>130000000</v>
      </c>
      <c r="J464" s="28">
        <v>130000000</v>
      </c>
      <c r="K464" s="28">
        <v>0</v>
      </c>
      <c r="L464" s="28">
        <f t="shared" si="10"/>
        <v>260000000</v>
      </c>
      <c r="M464" s="11"/>
    </row>
    <row r="465" spans="1:13" ht="18" customHeight="1">
      <c r="A465" s="11">
        <v>459</v>
      </c>
      <c r="B465" s="12" t="s">
        <v>1418</v>
      </c>
      <c r="C465" s="12" t="s">
        <v>1424</v>
      </c>
      <c r="D465" s="12">
        <v>2</v>
      </c>
      <c r="E465" s="13" t="s">
        <v>1440</v>
      </c>
      <c r="F465" s="12" t="s">
        <v>116</v>
      </c>
      <c r="G465" s="12" t="s">
        <v>229</v>
      </c>
      <c r="H465" s="12" t="s">
        <v>1</v>
      </c>
      <c r="I465" s="44">
        <v>380000000</v>
      </c>
      <c r="J465" s="44">
        <v>211000000</v>
      </c>
      <c r="K465" s="44">
        <v>0</v>
      </c>
      <c r="L465" s="44">
        <f t="shared" si="10"/>
        <v>591000000</v>
      </c>
      <c r="M465" s="12"/>
    </row>
    <row r="466" spans="1:13" ht="18" customHeight="1">
      <c r="A466" s="11">
        <v>460</v>
      </c>
      <c r="B466" s="12" t="s">
        <v>1418</v>
      </c>
      <c r="C466" s="57" t="s">
        <v>540</v>
      </c>
      <c r="D466" s="112">
        <v>2</v>
      </c>
      <c r="E466" s="93" t="s">
        <v>1447</v>
      </c>
      <c r="F466" s="112" t="s">
        <v>149</v>
      </c>
      <c r="G466" s="108" t="s">
        <v>229</v>
      </c>
      <c r="H466" s="108" t="s">
        <v>26</v>
      </c>
      <c r="I466" s="113">
        <v>330000000</v>
      </c>
      <c r="J466" s="113">
        <v>0</v>
      </c>
      <c r="K466" s="113">
        <v>0</v>
      </c>
      <c r="L466" s="44">
        <f t="shared" si="10"/>
        <v>330000000</v>
      </c>
      <c r="M466" s="12"/>
    </row>
    <row r="467" spans="1:13" ht="18" customHeight="1">
      <c r="A467" s="11">
        <v>461</v>
      </c>
      <c r="B467" s="12" t="s">
        <v>1418</v>
      </c>
      <c r="C467" s="57" t="s">
        <v>540</v>
      </c>
      <c r="D467" s="112">
        <v>2</v>
      </c>
      <c r="E467" s="93" t="s">
        <v>1448</v>
      </c>
      <c r="F467" s="112" t="s">
        <v>149</v>
      </c>
      <c r="G467" s="108" t="s">
        <v>229</v>
      </c>
      <c r="H467" s="108" t="s">
        <v>26</v>
      </c>
      <c r="I467" s="113">
        <v>330000000</v>
      </c>
      <c r="J467" s="113">
        <v>0</v>
      </c>
      <c r="K467" s="113">
        <v>0</v>
      </c>
      <c r="L467" s="44">
        <f t="shared" si="10"/>
        <v>330000000</v>
      </c>
      <c r="M467" s="12"/>
    </row>
    <row r="468" spans="1:13" ht="18" customHeight="1">
      <c r="A468" s="11">
        <v>462</v>
      </c>
      <c r="B468" s="12" t="s">
        <v>1418</v>
      </c>
      <c r="C468" s="57" t="s">
        <v>540</v>
      </c>
      <c r="D468" s="112">
        <v>2</v>
      </c>
      <c r="E468" s="93" t="s">
        <v>1449</v>
      </c>
      <c r="F468" s="112" t="s">
        <v>149</v>
      </c>
      <c r="G468" s="108" t="s">
        <v>229</v>
      </c>
      <c r="H468" s="108" t="s">
        <v>26</v>
      </c>
      <c r="I468" s="113">
        <v>330000000</v>
      </c>
      <c r="J468" s="113">
        <v>0</v>
      </c>
      <c r="K468" s="113">
        <v>0</v>
      </c>
      <c r="L468" s="44">
        <f t="shared" si="10"/>
        <v>330000000</v>
      </c>
      <c r="M468" s="12"/>
    </row>
    <row r="469" spans="1:13" ht="18" customHeight="1">
      <c r="A469" s="11">
        <v>463</v>
      </c>
      <c r="B469" s="12" t="s">
        <v>1418</v>
      </c>
      <c r="C469" s="12" t="s">
        <v>540</v>
      </c>
      <c r="D469" s="12">
        <v>2</v>
      </c>
      <c r="E469" s="13" t="s">
        <v>1446</v>
      </c>
      <c r="F469" s="12" t="s">
        <v>149</v>
      </c>
      <c r="G469" s="12" t="s">
        <v>229</v>
      </c>
      <c r="H469" s="12" t="s">
        <v>31</v>
      </c>
      <c r="I469" s="44">
        <v>1300000000</v>
      </c>
      <c r="J469" s="44">
        <v>0</v>
      </c>
      <c r="K469" s="44">
        <v>0</v>
      </c>
      <c r="L469" s="44">
        <f t="shared" si="10"/>
        <v>1300000000</v>
      </c>
      <c r="M469" s="69" t="s">
        <v>90</v>
      </c>
    </row>
    <row r="470" spans="1:13" ht="18" customHeight="1">
      <c r="A470" s="11">
        <v>464</v>
      </c>
      <c r="B470" s="12" t="s">
        <v>1418</v>
      </c>
      <c r="C470" s="76" t="s">
        <v>170</v>
      </c>
      <c r="D470" s="12">
        <v>2</v>
      </c>
      <c r="E470" s="13" t="s">
        <v>1439</v>
      </c>
      <c r="F470" s="57" t="s">
        <v>20</v>
      </c>
      <c r="G470" s="12" t="s">
        <v>57</v>
      </c>
      <c r="H470" s="12" t="s">
        <v>18</v>
      </c>
      <c r="I470" s="44">
        <v>648000000</v>
      </c>
      <c r="J470" s="44"/>
      <c r="K470" s="44">
        <v>0</v>
      </c>
      <c r="L470" s="44">
        <f t="shared" si="10"/>
        <v>648000000</v>
      </c>
      <c r="M470" s="126"/>
    </row>
    <row r="471" spans="1:13" ht="18" customHeight="1">
      <c r="A471" s="11">
        <v>465</v>
      </c>
      <c r="B471" s="12" t="s">
        <v>1418</v>
      </c>
      <c r="C471" s="12" t="s">
        <v>1437</v>
      </c>
      <c r="D471" s="12">
        <v>2</v>
      </c>
      <c r="E471" s="13" t="s">
        <v>1438</v>
      </c>
      <c r="F471" s="12" t="s">
        <v>116</v>
      </c>
      <c r="G471" s="12" t="s">
        <v>229</v>
      </c>
      <c r="H471" s="12" t="s">
        <v>0</v>
      </c>
      <c r="I471" s="44">
        <v>168000000</v>
      </c>
      <c r="J471" s="44">
        <v>42000000</v>
      </c>
      <c r="K471" s="44">
        <v>0</v>
      </c>
      <c r="L471" s="44">
        <f t="shared" si="10"/>
        <v>210000000</v>
      </c>
      <c r="M471" s="12"/>
    </row>
    <row r="472" spans="1:13" ht="18" customHeight="1">
      <c r="A472" s="11">
        <v>466</v>
      </c>
      <c r="B472" s="12" t="s">
        <v>1418</v>
      </c>
      <c r="C472" s="12" t="s">
        <v>1444</v>
      </c>
      <c r="D472" s="12">
        <v>2</v>
      </c>
      <c r="E472" s="13" t="s">
        <v>1445</v>
      </c>
      <c r="F472" s="11" t="s">
        <v>62</v>
      </c>
      <c r="G472" s="12" t="s">
        <v>229</v>
      </c>
      <c r="H472" s="12" t="s">
        <v>18</v>
      </c>
      <c r="I472" s="44">
        <v>150000000</v>
      </c>
      <c r="J472" s="44"/>
      <c r="K472" s="44"/>
      <c r="L472" s="44">
        <f t="shared" si="10"/>
        <v>150000000</v>
      </c>
      <c r="M472" s="12"/>
    </row>
    <row r="473" spans="1:13" ht="18" customHeight="1">
      <c r="A473" s="11">
        <v>467</v>
      </c>
      <c r="B473" s="12" t="s">
        <v>1418</v>
      </c>
      <c r="C473" s="12" t="s">
        <v>1441</v>
      </c>
      <c r="D473" s="12">
        <v>2</v>
      </c>
      <c r="E473" s="13" t="s">
        <v>1443</v>
      </c>
      <c r="F473" s="12" t="s">
        <v>116</v>
      </c>
      <c r="G473" s="12" t="s">
        <v>229</v>
      </c>
      <c r="H473" s="12" t="s">
        <v>0</v>
      </c>
      <c r="I473" s="44">
        <v>601266000</v>
      </c>
      <c r="J473" s="44">
        <v>350367000</v>
      </c>
      <c r="K473" s="44"/>
      <c r="L473" s="44">
        <f t="shared" si="10"/>
        <v>951633000</v>
      </c>
      <c r="M473" s="12"/>
    </row>
    <row r="474" spans="1:13" ht="18" customHeight="1">
      <c r="A474" s="11">
        <v>468</v>
      </c>
      <c r="B474" s="12" t="s">
        <v>1418</v>
      </c>
      <c r="C474" s="12" t="s">
        <v>1441</v>
      </c>
      <c r="D474" s="12">
        <v>2</v>
      </c>
      <c r="E474" s="13" t="s">
        <v>1442</v>
      </c>
      <c r="F474" s="12" t="s">
        <v>116</v>
      </c>
      <c r="G474" s="12" t="s">
        <v>229</v>
      </c>
      <c r="H474" s="12" t="s">
        <v>0</v>
      </c>
      <c r="I474" s="44">
        <v>215359216</v>
      </c>
      <c r="J474" s="44">
        <v>55409399</v>
      </c>
      <c r="K474" s="44"/>
      <c r="L474" s="44">
        <f t="shared" si="10"/>
        <v>270768615</v>
      </c>
      <c r="M474" s="12"/>
    </row>
    <row r="475" spans="1:13" ht="18" customHeight="1">
      <c r="A475" s="11">
        <v>469</v>
      </c>
      <c r="B475" s="11" t="s">
        <v>1556</v>
      </c>
      <c r="C475" s="11" t="s">
        <v>1595</v>
      </c>
      <c r="D475" s="11">
        <v>2</v>
      </c>
      <c r="E475" s="20" t="s">
        <v>1616</v>
      </c>
      <c r="F475" s="11" t="s">
        <v>149</v>
      </c>
      <c r="G475" s="11" t="s">
        <v>312</v>
      </c>
      <c r="H475" s="11" t="s">
        <v>26</v>
      </c>
      <c r="I475" s="28">
        <v>39360000</v>
      </c>
      <c r="J475" s="28">
        <v>0</v>
      </c>
      <c r="K475" s="28">
        <v>0</v>
      </c>
      <c r="L475" s="14">
        <f t="shared" si="10"/>
        <v>39360000</v>
      </c>
      <c r="M475" s="11"/>
    </row>
    <row r="476" spans="1:13" ht="18" customHeight="1">
      <c r="A476" s="11">
        <v>470</v>
      </c>
      <c r="B476" s="11" t="s">
        <v>182</v>
      </c>
      <c r="C476" s="11" t="s">
        <v>1614</v>
      </c>
      <c r="D476" s="11">
        <v>2</v>
      </c>
      <c r="E476" s="20" t="s">
        <v>1615</v>
      </c>
      <c r="F476" s="46" t="s">
        <v>73</v>
      </c>
      <c r="G476" s="11" t="s">
        <v>312</v>
      </c>
      <c r="H476" s="11" t="s">
        <v>26</v>
      </c>
      <c r="I476" s="31">
        <v>250000000</v>
      </c>
      <c r="J476" s="31">
        <v>290000000</v>
      </c>
      <c r="K476" s="31">
        <v>0</v>
      </c>
      <c r="L476" s="14">
        <f t="shared" si="10"/>
        <v>540000000</v>
      </c>
      <c r="M476" s="11"/>
    </row>
    <row r="477" spans="1:13" ht="18" customHeight="1">
      <c r="A477" s="11">
        <v>471</v>
      </c>
      <c r="B477" s="11" t="s">
        <v>1556</v>
      </c>
      <c r="C477" s="11" t="s">
        <v>1574</v>
      </c>
      <c r="D477" s="11">
        <v>2</v>
      </c>
      <c r="E477" s="20" t="s">
        <v>1617</v>
      </c>
      <c r="F477" s="11" t="s">
        <v>55</v>
      </c>
      <c r="G477" s="11" t="s">
        <v>312</v>
      </c>
      <c r="H477" s="11" t="s">
        <v>1</v>
      </c>
      <c r="I477" s="28">
        <v>500000000</v>
      </c>
      <c r="J477" s="28"/>
      <c r="K477" s="28"/>
      <c r="L477" s="14">
        <f t="shared" si="10"/>
        <v>500000000</v>
      </c>
      <c r="M477" s="11"/>
    </row>
    <row r="478" spans="1:13" ht="18" customHeight="1">
      <c r="A478" s="11">
        <v>472</v>
      </c>
      <c r="B478" s="12" t="s">
        <v>1556</v>
      </c>
      <c r="C478" s="12" t="s">
        <v>1557</v>
      </c>
      <c r="D478" s="12">
        <v>2</v>
      </c>
      <c r="E478" s="13" t="s">
        <v>1613</v>
      </c>
      <c r="F478" s="12" t="s">
        <v>55</v>
      </c>
      <c r="G478" s="12" t="s">
        <v>151</v>
      </c>
      <c r="H478" s="12" t="s">
        <v>1</v>
      </c>
      <c r="I478" s="14">
        <v>87897000</v>
      </c>
      <c r="J478" s="14">
        <v>0</v>
      </c>
      <c r="K478" s="14">
        <v>0</v>
      </c>
      <c r="L478" s="14">
        <f t="shared" si="10"/>
        <v>87897000</v>
      </c>
      <c r="M478" s="12"/>
    </row>
    <row r="479" spans="1:13" ht="18" customHeight="1">
      <c r="A479" s="11">
        <v>473</v>
      </c>
      <c r="B479" s="12" t="s">
        <v>58</v>
      </c>
      <c r="C479" s="11" t="s">
        <v>1638</v>
      </c>
      <c r="D479" s="11">
        <v>2</v>
      </c>
      <c r="E479" s="20" t="s">
        <v>255</v>
      </c>
      <c r="F479" s="57" t="s">
        <v>20</v>
      </c>
      <c r="G479" s="11" t="s">
        <v>37</v>
      </c>
      <c r="H479" s="11" t="s">
        <v>26</v>
      </c>
      <c r="I479" s="28">
        <v>166000000</v>
      </c>
      <c r="J479" s="28">
        <v>36000000</v>
      </c>
      <c r="K479" s="28"/>
      <c r="L479" s="28">
        <f t="shared" si="10"/>
        <v>202000000</v>
      </c>
      <c r="M479" s="11"/>
    </row>
    <row r="480" spans="1:13" ht="18" customHeight="1">
      <c r="A480" s="11">
        <v>474</v>
      </c>
      <c r="B480" s="12" t="s">
        <v>58</v>
      </c>
      <c r="C480" s="11" t="s">
        <v>1638</v>
      </c>
      <c r="D480" s="11">
        <v>2</v>
      </c>
      <c r="E480" s="20" t="s">
        <v>1657</v>
      </c>
      <c r="F480" s="57" t="s">
        <v>20</v>
      </c>
      <c r="G480" s="11" t="s">
        <v>37</v>
      </c>
      <c r="H480" s="11" t="s">
        <v>4676</v>
      </c>
      <c r="I480" s="28">
        <v>377000000</v>
      </c>
      <c r="J480" s="28">
        <v>1183060000</v>
      </c>
      <c r="K480" s="28">
        <v>0</v>
      </c>
      <c r="L480" s="28">
        <f t="shared" si="10"/>
        <v>1560060000</v>
      </c>
      <c r="M480" s="11"/>
    </row>
    <row r="481" spans="1:13" ht="18" customHeight="1">
      <c r="A481" s="11">
        <v>475</v>
      </c>
      <c r="B481" s="12" t="s">
        <v>58</v>
      </c>
      <c r="C481" s="11" t="s">
        <v>1638</v>
      </c>
      <c r="D481" s="11">
        <v>2</v>
      </c>
      <c r="E481" s="20" t="s">
        <v>203</v>
      </c>
      <c r="F481" s="57" t="s">
        <v>20</v>
      </c>
      <c r="G481" s="11" t="s">
        <v>37</v>
      </c>
      <c r="H481" s="11" t="s">
        <v>18</v>
      </c>
      <c r="I481" s="28">
        <v>1200000000</v>
      </c>
      <c r="J481" s="28">
        <v>2140993000</v>
      </c>
      <c r="K481" s="28">
        <v>0</v>
      </c>
      <c r="L481" s="28">
        <f t="shared" si="10"/>
        <v>3340993000</v>
      </c>
      <c r="M481" s="11"/>
    </row>
    <row r="482" spans="1:13" ht="18" customHeight="1">
      <c r="A482" s="11">
        <v>476</v>
      </c>
      <c r="B482" s="12" t="s">
        <v>58</v>
      </c>
      <c r="C482" s="11" t="s">
        <v>1638</v>
      </c>
      <c r="D482" s="11">
        <v>2</v>
      </c>
      <c r="E482" s="20" t="s">
        <v>1655</v>
      </c>
      <c r="F482" s="11" t="s">
        <v>45</v>
      </c>
      <c r="G482" s="11" t="s">
        <v>37</v>
      </c>
      <c r="H482" s="11" t="s">
        <v>26</v>
      </c>
      <c r="I482" s="28">
        <v>700000000</v>
      </c>
      <c r="J482" s="28">
        <v>76000000</v>
      </c>
      <c r="K482" s="28"/>
      <c r="L482" s="28">
        <f t="shared" si="10"/>
        <v>776000000</v>
      </c>
      <c r="M482" s="11"/>
    </row>
    <row r="483" spans="1:13" ht="18" customHeight="1">
      <c r="A483" s="11">
        <v>477</v>
      </c>
      <c r="B483" s="12" t="s">
        <v>58</v>
      </c>
      <c r="C483" s="11" t="s">
        <v>1638</v>
      </c>
      <c r="D483" s="11">
        <v>2</v>
      </c>
      <c r="E483" s="20" t="s">
        <v>1656</v>
      </c>
      <c r="F483" s="11" t="s">
        <v>62</v>
      </c>
      <c r="G483" s="11" t="s">
        <v>37</v>
      </c>
      <c r="H483" s="11" t="s">
        <v>18</v>
      </c>
      <c r="I483" s="28">
        <v>247000000</v>
      </c>
      <c r="J483" s="28">
        <v>362000000</v>
      </c>
      <c r="K483" s="28"/>
      <c r="L483" s="28">
        <f t="shared" si="10"/>
        <v>609000000</v>
      </c>
      <c r="M483" s="11"/>
    </row>
    <row r="484" spans="1:13" ht="18" customHeight="1">
      <c r="A484" s="11">
        <v>478</v>
      </c>
      <c r="B484" s="12" t="s">
        <v>58</v>
      </c>
      <c r="C484" s="32" t="s">
        <v>63</v>
      </c>
      <c r="D484" s="139">
        <v>2</v>
      </c>
      <c r="E484" s="135" t="s">
        <v>1650</v>
      </c>
      <c r="F484" s="11" t="s">
        <v>64</v>
      </c>
      <c r="G484" s="136" t="s">
        <v>1619</v>
      </c>
      <c r="H484" s="11" t="s">
        <v>65</v>
      </c>
      <c r="I484" s="137">
        <v>34494000000</v>
      </c>
      <c r="J484" s="138">
        <v>2036000000</v>
      </c>
      <c r="K484" s="15"/>
      <c r="L484" s="15">
        <f t="shared" si="10"/>
        <v>36530000000</v>
      </c>
      <c r="M484" s="11" t="s">
        <v>1622</v>
      </c>
    </row>
    <row r="485" spans="1:13" ht="18" customHeight="1">
      <c r="A485" s="11">
        <v>479</v>
      </c>
      <c r="B485" s="12" t="s">
        <v>58</v>
      </c>
      <c r="C485" s="32" t="s">
        <v>63</v>
      </c>
      <c r="D485" s="141">
        <v>2</v>
      </c>
      <c r="E485" s="135" t="s">
        <v>1649</v>
      </c>
      <c r="F485" s="11" t="s">
        <v>64</v>
      </c>
      <c r="G485" s="136" t="s">
        <v>1626</v>
      </c>
      <c r="H485" s="11" t="s">
        <v>18</v>
      </c>
      <c r="I485" s="137">
        <v>17000000000</v>
      </c>
      <c r="J485" s="138">
        <v>1700000000</v>
      </c>
      <c r="K485" s="15"/>
      <c r="L485" s="15">
        <f t="shared" si="10"/>
        <v>18700000000</v>
      </c>
      <c r="M485" s="11"/>
    </row>
    <row r="486" spans="1:13" ht="18" customHeight="1">
      <c r="A486" s="11">
        <v>480</v>
      </c>
      <c r="B486" s="11" t="s">
        <v>58</v>
      </c>
      <c r="C486" s="11" t="s">
        <v>59</v>
      </c>
      <c r="D486" s="11">
        <v>2</v>
      </c>
      <c r="E486" s="20" t="s">
        <v>1651</v>
      </c>
      <c r="F486" s="11" t="s">
        <v>73</v>
      </c>
      <c r="G486" s="11" t="s">
        <v>60</v>
      </c>
      <c r="H486" s="11" t="s">
        <v>26</v>
      </c>
      <c r="I486" s="15">
        <v>120000000</v>
      </c>
      <c r="J486" s="15">
        <v>0</v>
      </c>
      <c r="K486" s="15"/>
      <c r="L486" s="15">
        <f t="shared" si="10"/>
        <v>120000000</v>
      </c>
      <c r="M486" s="29"/>
    </row>
    <row r="487" spans="1:13" ht="18" customHeight="1">
      <c r="A487" s="11">
        <v>481</v>
      </c>
      <c r="B487" s="12" t="s">
        <v>58</v>
      </c>
      <c r="C487" s="11" t="s">
        <v>61</v>
      </c>
      <c r="D487" s="11">
        <v>2</v>
      </c>
      <c r="E487" s="22" t="s">
        <v>1653</v>
      </c>
      <c r="F487" s="11" t="s">
        <v>62</v>
      </c>
      <c r="G487" s="11" t="s">
        <v>17</v>
      </c>
      <c r="H487" s="11" t="s">
        <v>26</v>
      </c>
      <c r="I487" s="15">
        <v>200000000</v>
      </c>
      <c r="J487" s="15"/>
      <c r="K487" s="15"/>
      <c r="L487" s="15"/>
      <c r="M487" s="11"/>
    </row>
    <row r="488" spans="1:13" ht="18" customHeight="1">
      <c r="A488" s="11">
        <v>482</v>
      </c>
      <c r="B488" s="12" t="s">
        <v>58</v>
      </c>
      <c r="C488" s="11" t="s">
        <v>61</v>
      </c>
      <c r="D488" s="11">
        <v>2</v>
      </c>
      <c r="E488" s="22" t="s">
        <v>1652</v>
      </c>
      <c r="F488" s="11" t="s">
        <v>62</v>
      </c>
      <c r="G488" s="11" t="s">
        <v>17</v>
      </c>
      <c r="H488" s="11" t="s">
        <v>26</v>
      </c>
      <c r="I488" s="15">
        <v>200000000</v>
      </c>
      <c r="J488" s="15"/>
      <c r="K488" s="15"/>
      <c r="L488" s="15"/>
      <c r="M488" s="11"/>
    </row>
    <row r="489" spans="1:13" ht="18" customHeight="1">
      <c r="A489" s="11">
        <v>483</v>
      </c>
      <c r="B489" s="12" t="s">
        <v>58</v>
      </c>
      <c r="C489" s="11" t="s">
        <v>61</v>
      </c>
      <c r="D489" s="11">
        <v>2</v>
      </c>
      <c r="E489" s="22" t="s">
        <v>1654</v>
      </c>
      <c r="F489" s="11" t="s">
        <v>62</v>
      </c>
      <c r="G489" s="11" t="s">
        <v>17</v>
      </c>
      <c r="H489" s="11" t="s">
        <v>26</v>
      </c>
      <c r="I489" s="15">
        <v>100000000</v>
      </c>
      <c r="J489" s="15"/>
      <c r="K489" s="15"/>
      <c r="L489" s="15"/>
      <c r="M489" s="11"/>
    </row>
    <row r="490" spans="1:13" ht="18" customHeight="1">
      <c r="A490" s="11">
        <v>484</v>
      </c>
      <c r="B490" s="46" t="s">
        <v>1919</v>
      </c>
      <c r="C490" s="46" t="s">
        <v>29</v>
      </c>
      <c r="D490" s="46">
        <v>2</v>
      </c>
      <c r="E490" s="53" t="s">
        <v>2099</v>
      </c>
      <c r="F490" s="11" t="s">
        <v>62</v>
      </c>
      <c r="G490" s="46" t="s">
        <v>76</v>
      </c>
      <c r="H490" s="46" t="s">
        <v>31</v>
      </c>
      <c r="I490" s="133">
        <v>1000000000</v>
      </c>
      <c r="J490" s="133">
        <v>2000000000</v>
      </c>
      <c r="K490" s="133">
        <v>0</v>
      </c>
      <c r="L490" s="133">
        <f t="shared" ref="L490:L521" si="11">I490+J490+K490</f>
        <v>3000000000</v>
      </c>
      <c r="M490" s="46" t="s">
        <v>289</v>
      </c>
    </row>
    <row r="491" spans="1:13" ht="18" customHeight="1">
      <c r="A491" s="11">
        <v>485</v>
      </c>
      <c r="B491" s="46" t="s">
        <v>1919</v>
      </c>
      <c r="C491" s="46" t="s">
        <v>29</v>
      </c>
      <c r="D491" s="46">
        <v>2</v>
      </c>
      <c r="E491" s="53" t="s">
        <v>2100</v>
      </c>
      <c r="F491" s="11" t="s">
        <v>62</v>
      </c>
      <c r="G491" s="46" t="s">
        <v>76</v>
      </c>
      <c r="H491" s="46" t="s">
        <v>31</v>
      </c>
      <c r="I491" s="133">
        <v>500000000</v>
      </c>
      <c r="J491" s="133">
        <v>7500000</v>
      </c>
      <c r="K491" s="133">
        <v>0</v>
      </c>
      <c r="L491" s="133">
        <f t="shared" si="11"/>
        <v>507500000</v>
      </c>
      <c r="M491" s="46" t="s">
        <v>289</v>
      </c>
    </row>
    <row r="492" spans="1:13" ht="18" customHeight="1">
      <c r="A492" s="11">
        <v>486</v>
      </c>
      <c r="B492" s="46" t="s">
        <v>1919</v>
      </c>
      <c r="C492" s="46" t="s">
        <v>29</v>
      </c>
      <c r="D492" s="46">
        <v>2</v>
      </c>
      <c r="E492" s="53" t="s">
        <v>2118</v>
      </c>
      <c r="F492" s="11" t="s">
        <v>62</v>
      </c>
      <c r="G492" s="46" t="s">
        <v>76</v>
      </c>
      <c r="H492" s="46" t="s">
        <v>18</v>
      </c>
      <c r="I492" s="133">
        <v>22000000</v>
      </c>
      <c r="J492" s="133"/>
      <c r="K492" s="133"/>
      <c r="L492" s="133">
        <f t="shared" si="11"/>
        <v>22000000</v>
      </c>
      <c r="M492" s="46"/>
    </row>
    <row r="493" spans="1:13" ht="18" customHeight="1">
      <c r="A493" s="11">
        <v>487</v>
      </c>
      <c r="B493" s="46" t="s">
        <v>1919</v>
      </c>
      <c r="C493" s="46" t="s">
        <v>29</v>
      </c>
      <c r="D493" s="46">
        <v>2</v>
      </c>
      <c r="E493" s="53" t="s">
        <v>2117</v>
      </c>
      <c r="F493" s="11" t="s">
        <v>62</v>
      </c>
      <c r="G493" s="46" t="s">
        <v>76</v>
      </c>
      <c r="H493" s="46" t="s">
        <v>18</v>
      </c>
      <c r="I493" s="133">
        <v>40000000</v>
      </c>
      <c r="J493" s="133"/>
      <c r="K493" s="133"/>
      <c r="L493" s="133">
        <f t="shared" si="11"/>
        <v>40000000</v>
      </c>
      <c r="M493" s="46"/>
    </row>
    <row r="494" spans="1:13" ht="18" customHeight="1">
      <c r="A494" s="11">
        <v>488</v>
      </c>
      <c r="B494" s="46" t="s">
        <v>1919</v>
      </c>
      <c r="C494" s="46" t="s">
        <v>29</v>
      </c>
      <c r="D494" s="46">
        <v>2</v>
      </c>
      <c r="E494" s="53" t="s">
        <v>2109</v>
      </c>
      <c r="F494" s="11" t="s">
        <v>62</v>
      </c>
      <c r="G494" s="46" t="s">
        <v>76</v>
      </c>
      <c r="H494" s="46" t="s">
        <v>18</v>
      </c>
      <c r="I494" s="133">
        <v>30000000</v>
      </c>
      <c r="J494" s="133"/>
      <c r="K494" s="133"/>
      <c r="L494" s="133">
        <f t="shared" si="11"/>
        <v>30000000</v>
      </c>
      <c r="M494" s="46"/>
    </row>
    <row r="495" spans="1:13" ht="18" customHeight="1">
      <c r="A495" s="11">
        <v>489</v>
      </c>
      <c r="B495" s="46" t="s">
        <v>1919</v>
      </c>
      <c r="C495" s="46" t="s">
        <v>29</v>
      </c>
      <c r="D495" s="46">
        <v>2</v>
      </c>
      <c r="E495" s="53" t="s">
        <v>2108</v>
      </c>
      <c r="F495" s="11" t="s">
        <v>62</v>
      </c>
      <c r="G495" s="46" t="s">
        <v>76</v>
      </c>
      <c r="H495" s="46" t="s">
        <v>18</v>
      </c>
      <c r="I495" s="133">
        <v>48000000</v>
      </c>
      <c r="J495" s="133"/>
      <c r="K495" s="133"/>
      <c r="L495" s="133">
        <f t="shared" si="11"/>
        <v>48000000</v>
      </c>
      <c r="M495" s="46"/>
    </row>
    <row r="496" spans="1:13" ht="18" customHeight="1">
      <c r="A496" s="11">
        <v>490</v>
      </c>
      <c r="B496" s="46" t="s">
        <v>1919</v>
      </c>
      <c r="C496" s="46" t="s">
        <v>1958</v>
      </c>
      <c r="D496" s="46">
        <v>2</v>
      </c>
      <c r="E496" s="53" t="s">
        <v>2096</v>
      </c>
      <c r="F496" s="57" t="s">
        <v>20</v>
      </c>
      <c r="G496" s="46" t="s">
        <v>151</v>
      </c>
      <c r="H496" s="46" t="s">
        <v>26</v>
      </c>
      <c r="I496" s="133">
        <v>800000000</v>
      </c>
      <c r="J496" s="133"/>
      <c r="K496" s="133"/>
      <c r="L496" s="133">
        <f t="shared" si="11"/>
        <v>800000000</v>
      </c>
      <c r="M496" s="46"/>
    </row>
    <row r="497" spans="1:13" ht="18" customHeight="1">
      <c r="A497" s="11">
        <v>491</v>
      </c>
      <c r="B497" s="46" t="s">
        <v>1919</v>
      </c>
      <c r="C497" s="46" t="s">
        <v>1958</v>
      </c>
      <c r="D497" s="46">
        <v>2</v>
      </c>
      <c r="E497" s="53" t="s">
        <v>2097</v>
      </c>
      <c r="F497" s="57" t="s">
        <v>20</v>
      </c>
      <c r="G497" s="46" t="s">
        <v>151</v>
      </c>
      <c r="H497" s="46" t="s">
        <v>1</v>
      </c>
      <c r="I497" s="133">
        <v>300000000</v>
      </c>
      <c r="J497" s="133">
        <v>40000000</v>
      </c>
      <c r="K497" s="133"/>
      <c r="L497" s="133">
        <f t="shared" si="11"/>
        <v>340000000</v>
      </c>
      <c r="M497" s="46"/>
    </row>
    <row r="498" spans="1:13" ht="18" customHeight="1">
      <c r="A498" s="11">
        <v>492</v>
      </c>
      <c r="B498" s="46" t="s">
        <v>1919</v>
      </c>
      <c r="C498" s="46" t="s">
        <v>2037</v>
      </c>
      <c r="D498" s="46">
        <v>2</v>
      </c>
      <c r="E498" s="53" t="s">
        <v>2120</v>
      </c>
      <c r="F498" s="46" t="s">
        <v>116</v>
      </c>
      <c r="G498" s="46" t="s">
        <v>151</v>
      </c>
      <c r="H498" s="46" t="s">
        <v>18</v>
      </c>
      <c r="I498" s="133">
        <v>145305936</v>
      </c>
      <c r="J498" s="133">
        <v>94778825</v>
      </c>
      <c r="K498" s="133"/>
      <c r="L498" s="133">
        <f t="shared" si="11"/>
        <v>240084761</v>
      </c>
      <c r="M498" s="46"/>
    </row>
    <row r="499" spans="1:13" ht="18" customHeight="1">
      <c r="A499" s="11">
        <v>493</v>
      </c>
      <c r="B499" s="46" t="s">
        <v>1919</v>
      </c>
      <c r="C499" s="46" t="s">
        <v>115</v>
      </c>
      <c r="D499" s="46">
        <v>2</v>
      </c>
      <c r="E499" s="53" t="s">
        <v>2116</v>
      </c>
      <c r="F499" s="46" t="s">
        <v>116</v>
      </c>
      <c r="G499" s="46" t="s">
        <v>151</v>
      </c>
      <c r="H499" s="46" t="s">
        <v>26</v>
      </c>
      <c r="I499" s="133">
        <v>31911000</v>
      </c>
      <c r="J499" s="133">
        <v>0</v>
      </c>
      <c r="K499" s="133">
        <v>0</v>
      </c>
      <c r="L499" s="133">
        <f t="shared" si="11"/>
        <v>31911000</v>
      </c>
      <c r="M499" s="166"/>
    </row>
    <row r="500" spans="1:13" ht="18" customHeight="1">
      <c r="A500" s="11">
        <v>494</v>
      </c>
      <c r="B500" s="46" t="s">
        <v>1919</v>
      </c>
      <c r="C500" s="46" t="s">
        <v>115</v>
      </c>
      <c r="D500" s="46">
        <v>2</v>
      </c>
      <c r="E500" s="53" t="s">
        <v>2115</v>
      </c>
      <c r="F500" s="46" t="s">
        <v>116</v>
      </c>
      <c r="G500" s="46" t="s">
        <v>151</v>
      </c>
      <c r="H500" s="46" t="s">
        <v>26</v>
      </c>
      <c r="I500" s="133">
        <v>801345000</v>
      </c>
      <c r="J500" s="133">
        <v>646813000</v>
      </c>
      <c r="K500" s="133">
        <v>0</v>
      </c>
      <c r="L500" s="133">
        <f t="shared" si="11"/>
        <v>1448158000</v>
      </c>
      <c r="M500" s="166"/>
    </row>
    <row r="501" spans="1:13" ht="18" customHeight="1">
      <c r="A501" s="11">
        <v>495</v>
      </c>
      <c r="B501" s="46" t="s">
        <v>1919</v>
      </c>
      <c r="C501" s="46" t="s">
        <v>115</v>
      </c>
      <c r="D501" s="46">
        <v>2</v>
      </c>
      <c r="E501" s="53" t="s">
        <v>2113</v>
      </c>
      <c r="F501" s="46" t="s">
        <v>116</v>
      </c>
      <c r="G501" s="46" t="s">
        <v>151</v>
      </c>
      <c r="H501" s="46" t="s">
        <v>26</v>
      </c>
      <c r="I501" s="133">
        <v>943312000</v>
      </c>
      <c r="J501" s="133">
        <v>741652000</v>
      </c>
      <c r="K501" s="133">
        <v>0</v>
      </c>
      <c r="L501" s="133">
        <f t="shared" si="11"/>
        <v>1684964000</v>
      </c>
      <c r="M501" s="166"/>
    </row>
    <row r="502" spans="1:13" ht="18" customHeight="1">
      <c r="A502" s="11">
        <v>496</v>
      </c>
      <c r="B502" s="46" t="s">
        <v>1919</v>
      </c>
      <c r="C502" s="46" t="s">
        <v>115</v>
      </c>
      <c r="D502" s="46">
        <v>2</v>
      </c>
      <c r="E502" s="53" t="s">
        <v>2114</v>
      </c>
      <c r="F502" s="46" t="s">
        <v>116</v>
      </c>
      <c r="G502" s="46" t="s">
        <v>151</v>
      </c>
      <c r="H502" s="46" t="s">
        <v>26</v>
      </c>
      <c r="I502" s="133">
        <v>41937000</v>
      </c>
      <c r="J502" s="133">
        <v>0</v>
      </c>
      <c r="K502" s="133">
        <v>0</v>
      </c>
      <c r="L502" s="133">
        <f t="shared" si="11"/>
        <v>41937000</v>
      </c>
      <c r="M502" s="166"/>
    </row>
    <row r="503" spans="1:13" ht="18" customHeight="1">
      <c r="A503" s="11">
        <v>497</v>
      </c>
      <c r="B503" s="46" t="s">
        <v>1919</v>
      </c>
      <c r="C503" s="46" t="s">
        <v>115</v>
      </c>
      <c r="D503" s="46">
        <v>2</v>
      </c>
      <c r="E503" s="53" t="s">
        <v>2111</v>
      </c>
      <c r="F503" s="46" t="s">
        <v>116</v>
      </c>
      <c r="G503" s="46" t="s">
        <v>151</v>
      </c>
      <c r="H503" s="46" t="s">
        <v>26</v>
      </c>
      <c r="I503" s="133">
        <v>210000000</v>
      </c>
      <c r="J503" s="133">
        <v>720000000</v>
      </c>
      <c r="K503" s="133">
        <v>0</v>
      </c>
      <c r="L503" s="133">
        <f t="shared" si="11"/>
        <v>930000000</v>
      </c>
      <c r="M503" s="46"/>
    </row>
    <row r="504" spans="1:13" ht="18" customHeight="1">
      <c r="A504" s="11">
        <v>498</v>
      </c>
      <c r="B504" s="46" t="s">
        <v>1919</v>
      </c>
      <c r="C504" s="46" t="s">
        <v>115</v>
      </c>
      <c r="D504" s="46">
        <v>2</v>
      </c>
      <c r="E504" s="53" t="s">
        <v>2112</v>
      </c>
      <c r="F504" s="46" t="s">
        <v>116</v>
      </c>
      <c r="G504" s="46" t="s">
        <v>151</v>
      </c>
      <c r="H504" s="46" t="s">
        <v>26</v>
      </c>
      <c r="I504" s="133">
        <v>550000000</v>
      </c>
      <c r="J504" s="133">
        <v>210000000</v>
      </c>
      <c r="K504" s="133">
        <v>0</v>
      </c>
      <c r="L504" s="133">
        <f t="shared" si="11"/>
        <v>760000000</v>
      </c>
      <c r="M504" s="46"/>
    </row>
    <row r="505" spans="1:13" ht="18" customHeight="1">
      <c r="A505" s="11">
        <v>499</v>
      </c>
      <c r="B505" s="46" t="s">
        <v>1919</v>
      </c>
      <c r="C505" s="46" t="s">
        <v>540</v>
      </c>
      <c r="D505" s="46">
        <v>2</v>
      </c>
      <c r="E505" s="53" t="s">
        <v>2106</v>
      </c>
      <c r="F505" s="46" t="s">
        <v>116</v>
      </c>
      <c r="G505" s="46" t="s">
        <v>157</v>
      </c>
      <c r="H505" s="46" t="s">
        <v>31</v>
      </c>
      <c r="I505" s="133">
        <v>48607426</v>
      </c>
      <c r="J505" s="133">
        <v>0</v>
      </c>
      <c r="K505" s="133">
        <v>0</v>
      </c>
      <c r="L505" s="133">
        <f t="shared" si="11"/>
        <v>48607426</v>
      </c>
      <c r="M505" s="46" t="s">
        <v>2976</v>
      </c>
    </row>
    <row r="506" spans="1:13" ht="18" customHeight="1">
      <c r="A506" s="11">
        <v>500</v>
      </c>
      <c r="B506" s="46" t="s">
        <v>1919</v>
      </c>
      <c r="C506" s="46" t="s">
        <v>540</v>
      </c>
      <c r="D506" s="46">
        <v>2</v>
      </c>
      <c r="E506" s="53" t="s">
        <v>2104</v>
      </c>
      <c r="F506" s="46" t="s">
        <v>116</v>
      </c>
      <c r="G506" s="46" t="s">
        <v>76</v>
      </c>
      <c r="H506" s="46" t="s">
        <v>26</v>
      </c>
      <c r="I506" s="133">
        <v>452273424</v>
      </c>
      <c r="J506" s="133">
        <v>0</v>
      </c>
      <c r="K506" s="133">
        <v>0</v>
      </c>
      <c r="L506" s="133">
        <f t="shared" si="11"/>
        <v>452273424</v>
      </c>
      <c r="M506" s="46"/>
    </row>
    <row r="507" spans="1:13" ht="18" customHeight="1">
      <c r="A507" s="11">
        <v>501</v>
      </c>
      <c r="B507" s="46" t="s">
        <v>1919</v>
      </c>
      <c r="C507" s="46" t="s">
        <v>540</v>
      </c>
      <c r="D507" s="46">
        <v>2</v>
      </c>
      <c r="E507" s="53" t="s">
        <v>2105</v>
      </c>
      <c r="F507" s="46" t="s">
        <v>116</v>
      </c>
      <c r="G507" s="46" t="s">
        <v>76</v>
      </c>
      <c r="H507" s="46" t="s">
        <v>26</v>
      </c>
      <c r="I507" s="133">
        <v>131089692</v>
      </c>
      <c r="J507" s="133">
        <v>0</v>
      </c>
      <c r="K507" s="133">
        <v>0</v>
      </c>
      <c r="L507" s="133">
        <f t="shared" si="11"/>
        <v>131089692</v>
      </c>
      <c r="M507" s="46"/>
    </row>
    <row r="508" spans="1:13" ht="18" customHeight="1">
      <c r="A508" s="11">
        <v>502</v>
      </c>
      <c r="B508" s="46" t="s">
        <v>1919</v>
      </c>
      <c r="C508" s="59" t="s">
        <v>540</v>
      </c>
      <c r="D508" s="46">
        <v>2</v>
      </c>
      <c r="E508" s="53" t="s">
        <v>2110</v>
      </c>
      <c r="F508" s="46" t="s">
        <v>116</v>
      </c>
      <c r="G508" s="46" t="s">
        <v>157</v>
      </c>
      <c r="H508" s="46" t="s">
        <v>26</v>
      </c>
      <c r="I508" s="133">
        <v>106887309</v>
      </c>
      <c r="J508" s="133">
        <v>56991959</v>
      </c>
      <c r="K508" s="133">
        <v>0</v>
      </c>
      <c r="L508" s="133">
        <f t="shared" si="11"/>
        <v>163879268</v>
      </c>
      <c r="M508" s="46"/>
    </row>
    <row r="509" spans="1:13" ht="18" customHeight="1">
      <c r="A509" s="11">
        <v>503</v>
      </c>
      <c r="B509" s="46" t="s">
        <v>1919</v>
      </c>
      <c r="C509" s="46" t="s">
        <v>1954</v>
      </c>
      <c r="D509" s="46">
        <v>2</v>
      </c>
      <c r="E509" s="53" t="s">
        <v>2101</v>
      </c>
      <c r="F509" s="46" t="s">
        <v>116</v>
      </c>
      <c r="G509" s="46" t="s">
        <v>157</v>
      </c>
      <c r="H509" s="46" t="s">
        <v>26</v>
      </c>
      <c r="I509" s="133">
        <v>319239627</v>
      </c>
      <c r="J509" s="133"/>
      <c r="K509" s="133"/>
      <c r="L509" s="133">
        <f t="shared" si="11"/>
        <v>319239627</v>
      </c>
      <c r="M509" s="29"/>
    </row>
    <row r="510" spans="1:13" ht="18" customHeight="1">
      <c r="A510" s="11">
        <v>504</v>
      </c>
      <c r="B510" s="46" t="s">
        <v>1919</v>
      </c>
      <c r="C510" s="46" t="s">
        <v>1954</v>
      </c>
      <c r="D510" s="46">
        <v>2</v>
      </c>
      <c r="E510" s="53" t="s">
        <v>2102</v>
      </c>
      <c r="F510" s="46" t="s">
        <v>116</v>
      </c>
      <c r="G510" s="46" t="s">
        <v>157</v>
      </c>
      <c r="H510" s="46" t="s">
        <v>26</v>
      </c>
      <c r="I510" s="133">
        <v>389304020</v>
      </c>
      <c r="J510" s="133"/>
      <c r="K510" s="133"/>
      <c r="L510" s="133">
        <f t="shared" si="11"/>
        <v>389304020</v>
      </c>
      <c r="M510" s="46"/>
    </row>
    <row r="511" spans="1:13" ht="18" customHeight="1">
      <c r="A511" s="11">
        <v>505</v>
      </c>
      <c r="B511" s="46" t="s">
        <v>1919</v>
      </c>
      <c r="C511" s="46" t="s">
        <v>1954</v>
      </c>
      <c r="D511" s="46">
        <v>2</v>
      </c>
      <c r="E511" s="53" t="s">
        <v>2119</v>
      </c>
      <c r="F511" s="46" t="s">
        <v>116</v>
      </c>
      <c r="G511" s="46" t="s">
        <v>157</v>
      </c>
      <c r="H511" s="46" t="s">
        <v>1</v>
      </c>
      <c r="I511" s="133">
        <v>85680188</v>
      </c>
      <c r="J511" s="133">
        <v>256748</v>
      </c>
      <c r="K511" s="133">
        <v>0</v>
      </c>
      <c r="L511" s="133">
        <f t="shared" si="11"/>
        <v>85936936</v>
      </c>
      <c r="M511" s="46"/>
    </row>
    <row r="512" spans="1:13" ht="18" customHeight="1">
      <c r="A512" s="11">
        <v>506</v>
      </c>
      <c r="B512" s="46" t="s">
        <v>1919</v>
      </c>
      <c r="C512" s="46" t="s">
        <v>1954</v>
      </c>
      <c r="D512" s="46">
        <v>2</v>
      </c>
      <c r="E512" s="53" t="s">
        <v>2103</v>
      </c>
      <c r="F512" s="46" t="s">
        <v>116</v>
      </c>
      <c r="G512" s="46" t="s">
        <v>157</v>
      </c>
      <c r="H512" s="46" t="s">
        <v>18</v>
      </c>
      <c r="I512" s="133">
        <v>86457762</v>
      </c>
      <c r="J512" s="133">
        <v>60867198</v>
      </c>
      <c r="K512" s="133"/>
      <c r="L512" s="133">
        <f t="shared" si="11"/>
        <v>147324960</v>
      </c>
      <c r="M512" s="46"/>
    </row>
    <row r="513" spans="1:13" ht="18" customHeight="1">
      <c r="A513" s="11">
        <v>507</v>
      </c>
      <c r="B513" s="46" t="s">
        <v>1919</v>
      </c>
      <c r="C513" s="59" t="s">
        <v>122</v>
      </c>
      <c r="D513" s="46">
        <v>2</v>
      </c>
      <c r="E513" s="53" t="s">
        <v>2098</v>
      </c>
      <c r="F513" s="57" t="s">
        <v>20</v>
      </c>
      <c r="G513" s="46" t="s">
        <v>76</v>
      </c>
      <c r="H513" s="46" t="s">
        <v>0</v>
      </c>
      <c r="I513" s="133">
        <v>80000000</v>
      </c>
      <c r="J513" s="133"/>
      <c r="K513" s="133"/>
      <c r="L513" s="133">
        <f t="shared" si="11"/>
        <v>80000000</v>
      </c>
      <c r="M513" s="46"/>
    </row>
    <row r="514" spans="1:13" ht="18" customHeight="1">
      <c r="A514" s="11">
        <v>508</v>
      </c>
      <c r="B514" s="46" t="s">
        <v>1919</v>
      </c>
      <c r="C514" s="46" t="s">
        <v>1951</v>
      </c>
      <c r="D514" s="46">
        <v>2</v>
      </c>
      <c r="E514" s="53" t="s">
        <v>2107</v>
      </c>
      <c r="F514" s="46" t="s">
        <v>116</v>
      </c>
      <c r="G514" s="46" t="s">
        <v>151</v>
      </c>
      <c r="H514" s="46" t="s">
        <v>26</v>
      </c>
      <c r="I514" s="133">
        <v>126008013</v>
      </c>
      <c r="J514" s="133">
        <v>51193412</v>
      </c>
      <c r="K514" s="133"/>
      <c r="L514" s="133">
        <f t="shared" si="11"/>
        <v>177201425</v>
      </c>
      <c r="M514" s="46"/>
    </row>
    <row r="515" spans="1:13" ht="18" customHeight="1">
      <c r="A515" s="11">
        <v>509</v>
      </c>
      <c r="B515" s="173" t="s">
        <v>2232</v>
      </c>
      <c r="C515" s="173" t="s">
        <v>59</v>
      </c>
      <c r="D515" s="173">
        <v>2</v>
      </c>
      <c r="E515" s="174" t="s">
        <v>2250</v>
      </c>
      <c r="F515" s="173" t="s">
        <v>73</v>
      </c>
      <c r="G515" s="173" t="s">
        <v>202</v>
      </c>
      <c r="H515" s="12" t="s">
        <v>26</v>
      </c>
      <c r="I515" s="175">
        <v>55000000</v>
      </c>
      <c r="J515" s="175"/>
      <c r="K515" s="175"/>
      <c r="L515" s="14">
        <f t="shared" si="11"/>
        <v>55000000</v>
      </c>
      <c r="M515" s="173"/>
    </row>
    <row r="516" spans="1:13" ht="18" customHeight="1">
      <c r="A516" s="11">
        <v>510</v>
      </c>
      <c r="B516" s="108" t="s">
        <v>79</v>
      </c>
      <c r="C516" s="108" t="s">
        <v>83</v>
      </c>
      <c r="D516" s="108">
        <v>2</v>
      </c>
      <c r="E516" s="70" t="s">
        <v>2249</v>
      </c>
      <c r="F516" s="57" t="s">
        <v>20</v>
      </c>
      <c r="G516" s="46" t="s">
        <v>154</v>
      </c>
      <c r="H516" s="12" t="s">
        <v>26</v>
      </c>
      <c r="I516" s="172">
        <v>800000000</v>
      </c>
      <c r="J516" s="172">
        <v>1600000000</v>
      </c>
      <c r="K516" s="52"/>
      <c r="L516" s="14">
        <f t="shared" si="11"/>
        <v>2400000000</v>
      </c>
      <c r="M516" s="46"/>
    </row>
    <row r="517" spans="1:13" ht="18" customHeight="1">
      <c r="A517" s="11">
        <v>511</v>
      </c>
      <c r="B517" s="46" t="s">
        <v>2232</v>
      </c>
      <c r="C517" s="46" t="s">
        <v>66</v>
      </c>
      <c r="D517" s="46">
        <v>2</v>
      </c>
      <c r="E517" s="55" t="s">
        <v>2251</v>
      </c>
      <c r="F517" s="46" t="s">
        <v>73</v>
      </c>
      <c r="G517" s="46" t="s">
        <v>202</v>
      </c>
      <c r="H517" s="46" t="s">
        <v>26</v>
      </c>
      <c r="I517" s="52">
        <v>540000000</v>
      </c>
      <c r="J517" s="52">
        <v>0</v>
      </c>
      <c r="K517" s="52">
        <v>0</v>
      </c>
      <c r="L517" s="14">
        <f t="shared" si="11"/>
        <v>540000000</v>
      </c>
      <c r="M517" s="46"/>
    </row>
    <row r="518" spans="1:13" ht="18" customHeight="1">
      <c r="A518" s="11">
        <v>512</v>
      </c>
      <c r="B518" s="11" t="s">
        <v>85</v>
      </c>
      <c r="C518" s="11" t="s">
        <v>29</v>
      </c>
      <c r="D518" s="11">
        <v>2</v>
      </c>
      <c r="E518" s="22" t="s">
        <v>2563</v>
      </c>
      <c r="F518" s="11" t="s">
        <v>62</v>
      </c>
      <c r="G518" s="11" t="s">
        <v>70</v>
      </c>
      <c r="H518" s="11" t="s">
        <v>18</v>
      </c>
      <c r="I518" s="15">
        <v>185000000</v>
      </c>
      <c r="J518" s="15">
        <v>5000000</v>
      </c>
      <c r="K518" s="15"/>
      <c r="L518" s="15">
        <f t="shared" si="11"/>
        <v>190000000</v>
      </c>
      <c r="M518" s="11"/>
    </row>
    <row r="519" spans="1:13" ht="18" customHeight="1">
      <c r="A519" s="11">
        <v>513</v>
      </c>
      <c r="B519" s="11" t="s">
        <v>85</v>
      </c>
      <c r="C519" s="11" t="s">
        <v>186</v>
      </c>
      <c r="D519" s="11">
        <v>2</v>
      </c>
      <c r="E519" s="22" t="s">
        <v>2585</v>
      </c>
      <c r="F519" s="57" t="s">
        <v>20</v>
      </c>
      <c r="G519" s="11" t="s">
        <v>70</v>
      </c>
      <c r="H519" s="11" t="s">
        <v>26</v>
      </c>
      <c r="I519" s="15">
        <v>390000000</v>
      </c>
      <c r="J519" s="15">
        <v>0</v>
      </c>
      <c r="K519" s="15"/>
      <c r="L519" s="15">
        <f t="shared" si="11"/>
        <v>390000000</v>
      </c>
      <c r="M519" s="11"/>
    </row>
    <row r="520" spans="1:13" ht="18" customHeight="1">
      <c r="A520" s="11">
        <v>514</v>
      </c>
      <c r="B520" s="11" t="s">
        <v>85</v>
      </c>
      <c r="C520" s="11" t="s">
        <v>186</v>
      </c>
      <c r="D520" s="11">
        <v>2</v>
      </c>
      <c r="E520" s="22" t="s">
        <v>2584</v>
      </c>
      <c r="F520" s="57" t="s">
        <v>20</v>
      </c>
      <c r="G520" s="11" t="s">
        <v>2558</v>
      </c>
      <c r="H520" s="11" t="s">
        <v>18</v>
      </c>
      <c r="I520" s="15">
        <v>350000000</v>
      </c>
      <c r="J520" s="15">
        <v>450000000</v>
      </c>
      <c r="K520" s="15"/>
      <c r="L520" s="15">
        <f t="shared" si="11"/>
        <v>800000000</v>
      </c>
      <c r="M520" s="11"/>
    </row>
    <row r="521" spans="1:13" ht="18" customHeight="1">
      <c r="A521" s="11">
        <v>515</v>
      </c>
      <c r="B521" s="11" t="s">
        <v>85</v>
      </c>
      <c r="C521" s="11" t="s">
        <v>164</v>
      </c>
      <c r="D521" s="11">
        <v>2</v>
      </c>
      <c r="E521" s="22" t="s">
        <v>2580</v>
      </c>
      <c r="F521" s="11" t="s">
        <v>149</v>
      </c>
      <c r="G521" s="11" t="s">
        <v>70</v>
      </c>
      <c r="H521" s="11" t="s">
        <v>18</v>
      </c>
      <c r="I521" s="15">
        <v>70000000</v>
      </c>
      <c r="J521" s="15">
        <v>0</v>
      </c>
      <c r="K521" s="15">
        <v>0</v>
      </c>
      <c r="L521" s="15">
        <f t="shared" si="11"/>
        <v>70000000</v>
      </c>
      <c r="M521" s="11"/>
    </row>
    <row r="522" spans="1:13" ht="18" customHeight="1">
      <c r="A522" s="11">
        <v>516</v>
      </c>
      <c r="B522" s="11" t="s">
        <v>85</v>
      </c>
      <c r="C522" s="11" t="s">
        <v>164</v>
      </c>
      <c r="D522" s="11">
        <v>2</v>
      </c>
      <c r="E522" s="22" t="s">
        <v>2579</v>
      </c>
      <c r="F522" s="11" t="s">
        <v>149</v>
      </c>
      <c r="G522" s="11" t="s">
        <v>70</v>
      </c>
      <c r="H522" s="11" t="s">
        <v>18</v>
      </c>
      <c r="I522" s="15">
        <v>70000000</v>
      </c>
      <c r="J522" s="15">
        <v>0</v>
      </c>
      <c r="K522" s="15">
        <v>0</v>
      </c>
      <c r="L522" s="15">
        <f t="shared" ref="L522:L550" si="12">I522+J522+K522</f>
        <v>70000000</v>
      </c>
      <c r="M522" s="11"/>
    </row>
    <row r="523" spans="1:13" ht="18" customHeight="1">
      <c r="A523" s="11">
        <v>517</v>
      </c>
      <c r="B523" s="11" t="s">
        <v>85</v>
      </c>
      <c r="C523" s="11" t="s">
        <v>2536</v>
      </c>
      <c r="D523" s="11">
        <v>2</v>
      </c>
      <c r="E523" s="22" t="s">
        <v>2578</v>
      </c>
      <c r="F523" s="11" t="s">
        <v>28</v>
      </c>
      <c r="G523" s="11" t="s">
        <v>70</v>
      </c>
      <c r="H523" s="11" t="s">
        <v>18</v>
      </c>
      <c r="I523" s="15">
        <v>600000000</v>
      </c>
      <c r="J523" s="15">
        <v>400000000</v>
      </c>
      <c r="K523" s="15">
        <v>100000000</v>
      </c>
      <c r="L523" s="15">
        <f t="shared" si="12"/>
        <v>1100000000</v>
      </c>
      <c r="M523" s="11"/>
    </row>
    <row r="524" spans="1:13" ht="18" customHeight="1">
      <c r="A524" s="11">
        <v>518</v>
      </c>
      <c r="B524" s="11" t="s">
        <v>85</v>
      </c>
      <c r="C524" s="11" t="s">
        <v>2538</v>
      </c>
      <c r="D524" s="11">
        <v>2</v>
      </c>
      <c r="E524" s="22" t="s">
        <v>2576</v>
      </c>
      <c r="F524" s="11" t="s">
        <v>28</v>
      </c>
      <c r="G524" s="11" t="s">
        <v>70</v>
      </c>
      <c r="H524" s="11" t="s">
        <v>26</v>
      </c>
      <c r="I524" s="15">
        <v>193060000</v>
      </c>
      <c r="J524" s="15">
        <v>350290000</v>
      </c>
      <c r="K524" s="15">
        <v>2348000</v>
      </c>
      <c r="L524" s="15">
        <f t="shared" si="12"/>
        <v>545698000</v>
      </c>
      <c r="M524" s="11"/>
    </row>
    <row r="525" spans="1:13" ht="18" customHeight="1">
      <c r="A525" s="11">
        <v>519</v>
      </c>
      <c r="B525" s="11" t="s">
        <v>85</v>
      </c>
      <c r="C525" s="11" t="s">
        <v>2539</v>
      </c>
      <c r="D525" s="11">
        <v>2</v>
      </c>
      <c r="E525" s="22" t="s">
        <v>2577</v>
      </c>
      <c r="F525" s="11" t="s">
        <v>28</v>
      </c>
      <c r="G525" s="11" t="s">
        <v>70</v>
      </c>
      <c r="H525" s="11" t="s">
        <v>26</v>
      </c>
      <c r="I525" s="15">
        <v>80000000</v>
      </c>
      <c r="J525" s="15">
        <v>0</v>
      </c>
      <c r="K525" s="15">
        <v>0</v>
      </c>
      <c r="L525" s="15">
        <f t="shared" si="12"/>
        <v>80000000</v>
      </c>
      <c r="M525" s="11"/>
    </row>
    <row r="526" spans="1:13" ht="18" customHeight="1">
      <c r="A526" s="11">
        <v>520</v>
      </c>
      <c r="B526" s="11" t="s">
        <v>85</v>
      </c>
      <c r="C526" s="32" t="s">
        <v>87</v>
      </c>
      <c r="D526" s="11">
        <v>2</v>
      </c>
      <c r="E526" s="22" t="s">
        <v>2454</v>
      </c>
      <c r="F526" s="11" t="s">
        <v>28</v>
      </c>
      <c r="G526" s="11" t="s">
        <v>70</v>
      </c>
      <c r="H526" s="11" t="s">
        <v>26</v>
      </c>
      <c r="I526" s="15">
        <v>130000000</v>
      </c>
      <c r="J526" s="15">
        <v>100000000</v>
      </c>
      <c r="K526" s="15">
        <v>80000000</v>
      </c>
      <c r="L526" s="15">
        <f t="shared" si="12"/>
        <v>310000000</v>
      </c>
      <c r="M526" s="11"/>
    </row>
    <row r="527" spans="1:13" ht="18" customHeight="1">
      <c r="A527" s="11">
        <v>521</v>
      </c>
      <c r="B527" s="11" t="s">
        <v>85</v>
      </c>
      <c r="C527" s="11" t="s">
        <v>89</v>
      </c>
      <c r="D527" s="11">
        <v>2</v>
      </c>
      <c r="E527" s="22" t="s">
        <v>2583</v>
      </c>
      <c r="F527" s="57" t="s">
        <v>20</v>
      </c>
      <c r="G527" s="11" t="s">
        <v>37</v>
      </c>
      <c r="H527" s="11" t="s">
        <v>31</v>
      </c>
      <c r="I527" s="15">
        <v>105210000</v>
      </c>
      <c r="J527" s="15">
        <v>127700000</v>
      </c>
      <c r="K527" s="15"/>
      <c r="L527" s="15">
        <f t="shared" si="12"/>
        <v>232910000</v>
      </c>
      <c r="M527" s="11" t="s">
        <v>90</v>
      </c>
    </row>
    <row r="528" spans="1:13" ht="18" customHeight="1">
      <c r="A528" s="11">
        <v>522</v>
      </c>
      <c r="B528" s="11" t="s">
        <v>85</v>
      </c>
      <c r="C528" s="11" t="s">
        <v>540</v>
      </c>
      <c r="D528" s="11">
        <v>2</v>
      </c>
      <c r="E528" s="22" t="s">
        <v>2562</v>
      </c>
      <c r="F528" s="11" t="s">
        <v>28</v>
      </c>
      <c r="G528" s="11" t="s">
        <v>2558</v>
      </c>
      <c r="H528" s="11" t="s">
        <v>26</v>
      </c>
      <c r="I528" s="15">
        <v>300000000</v>
      </c>
      <c r="J528" s="15"/>
      <c r="K528" s="15"/>
      <c r="L528" s="15">
        <f t="shared" si="12"/>
        <v>300000000</v>
      </c>
      <c r="M528" s="11"/>
    </row>
    <row r="529" spans="1:13" ht="18" customHeight="1">
      <c r="A529" s="11">
        <v>523</v>
      </c>
      <c r="B529" s="11" t="s">
        <v>85</v>
      </c>
      <c r="C529" s="11" t="s">
        <v>32</v>
      </c>
      <c r="D529" s="11">
        <v>2</v>
      </c>
      <c r="E529" s="22" t="s">
        <v>2565</v>
      </c>
      <c r="F529" s="11" t="s">
        <v>45</v>
      </c>
      <c r="G529" s="11" t="s">
        <v>70</v>
      </c>
      <c r="H529" s="11" t="s">
        <v>26</v>
      </c>
      <c r="I529" s="15">
        <v>1000000000</v>
      </c>
      <c r="J529" s="15"/>
      <c r="K529" s="15"/>
      <c r="L529" s="15">
        <f t="shared" si="12"/>
        <v>1000000000</v>
      </c>
      <c r="M529" s="11"/>
    </row>
    <row r="530" spans="1:13" ht="18" customHeight="1">
      <c r="A530" s="11">
        <v>524</v>
      </c>
      <c r="B530" s="11" t="s">
        <v>85</v>
      </c>
      <c r="C530" s="11" t="s">
        <v>32</v>
      </c>
      <c r="D530" s="11">
        <v>2</v>
      </c>
      <c r="E530" s="22" t="s">
        <v>2564</v>
      </c>
      <c r="F530" s="57" t="s">
        <v>20</v>
      </c>
      <c r="G530" s="11" t="s">
        <v>70</v>
      </c>
      <c r="H530" s="11" t="s">
        <v>26</v>
      </c>
      <c r="I530" s="15">
        <v>354320000</v>
      </c>
      <c r="J530" s="15">
        <v>38850000</v>
      </c>
      <c r="K530" s="15">
        <v>0</v>
      </c>
      <c r="L530" s="15">
        <f t="shared" si="12"/>
        <v>393170000</v>
      </c>
      <c r="M530" s="11"/>
    </row>
    <row r="531" spans="1:13" ht="18" customHeight="1">
      <c r="A531" s="11">
        <v>525</v>
      </c>
      <c r="B531" s="11" t="s">
        <v>85</v>
      </c>
      <c r="C531" s="11" t="s">
        <v>88</v>
      </c>
      <c r="D531" s="11">
        <v>2</v>
      </c>
      <c r="E531" s="22" t="s">
        <v>2581</v>
      </c>
      <c r="F531" s="11" t="s">
        <v>28</v>
      </c>
      <c r="G531" s="11" t="s">
        <v>70</v>
      </c>
      <c r="H531" s="11" t="s">
        <v>18</v>
      </c>
      <c r="I531" s="15">
        <v>492142795</v>
      </c>
      <c r="J531" s="15">
        <v>253729182</v>
      </c>
      <c r="K531" s="15"/>
      <c r="L531" s="15">
        <f t="shared" si="12"/>
        <v>745871977</v>
      </c>
      <c r="M531" s="11"/>
    </row>
    <row r="532" spans="1:13" ht="18" customHeight="1">
      <c r="A532" s="11">
        <v>526</v>
      </c>
      <c r="B532" s="11" t="s">
        <v>85</v>
      </c>
      <c r="C532" s="11" t="s">
        <v>88</v>
      </c>
      <c r="D532" s="11">
        <v>2</v>
      </c>
      <c r="E532" s="22" t="s">
        <v>2582</v>
      </c>
      <c r="F532" s="11" t="s">
        <v>28</v>
      </c>
      <c r="G532" s="11" t="s">
        <v>70</v>
      </c>
      <c r="H532" s="11" t="s">
        <v>18</v>
      </c>
      <c r="I532" s="15">
        <v>274559360</v>
      </c>
      <c r="J532" s="15">
        <v>173546421</v>
      </c>
      <c r="K532" s="15"/>
      <c r="L532" s="15">
        <f t="shared" si="12"/>
        <v>448105781</v>
      </c>
      <c r="M532" s="11"/>
    </row>
    <row r="533" spans="1:13" ht="18" customHeight="1">
      <c r="A533" s="11">
        <v>527</v>
      </c>
      <c r="B533" s="11" t="s">
        <v>85</v>
      </c>
      <c r="C533" s="11" t="s">
        <v>93</v>
      </c>
      <c r="D533" s="11">
        <v>2</v>
      </c>
      <c r="E533" s="22" t="s">
        <v>231</v>
      </c>
      <c r="F533" s="57" t="s">
        <v>20</v>
      </c>
      <c r="G533" s="11" t="s">
        <v>70</v>
      </c>
      <c r="H533" s="11" t="s">
        <v>26</v>
      </c>
      <c r="I533" s="15">
        <v>118000000</v>
      </c>
      <c r="J533" s="15">
        <v>0</v>
      </c>
      <c r="K533" s="15">
        <v>0</v>
      </c>
      <c r="L533" s="15">
        <f t="shared" si="12"/>
        <v>118000000</v>
      </c>
      <c r="M533" s="11"/>
    </row>
    <row r="534" spans="1:13" ht="18" customHeight="1">
      <c r="A534" s="11">
        <v>528</v>
      </c>
      <c r="B534" s="11" t="s">
        <v>85</v>
      </c>
      <c r="C534" s="11" t="s">
        <v>93</v>
      </c>
      <c r="D534" s="11">
        <v>2</v>
      </c>
      <c r="E534" s="22" t="s">
        <v>2575</v>
      </c>
      <c r="F534" s="57" t="s">
        <v>20</v>
      </c>
      <c r="G534" s="11" t="s">
        <v>70</v>
      </c>
      <c r="H534" s="11" t="s">
        <v>26</v>
      </c>
      <c r="I534" s="15">
        <v>190000000</v>
      </c>
      <c r="J534" s="15">
        <v>150000000</v>
      </c>
      <c r="K534" s="15">
        <v>0</v>
      </c>
      <c r="L534" s="15">
        <f t="shared" si="12"/>
        <v>340000000</v>
      </c>
      <c r="M534" s="11"/>
    </row>
    <row r="535" spans="1:13" ht="18" customHeight="1">
      <c r="A535" s="11">
        <v>529</v>
      </c>
      <c r="B535" s="11" t="s">
        <v>85</v>
      </c>
      <c r="C535" s="11" t="s">
        <v>93</v>
      </c>
      <c r="D535" s="11">
        <v>2</v>
      </c>
      <c r="E535" s="22" t="s">
        <v>2571</v>
      </c>
      <c r="F535" s="57" t="s">
        <v>20</v>
      </c>
      <c r="G535" s="11" t="s">
        <v>70</v>
      </c>
      <c r="H535" s="11" t="s">
        <v>26</v>
      </c>
      <c r="I535" s="15">
        <v>120000000</v>
      </c>
      <c r="J535" s="15"/>
      <c r="K535" s="15"/>
      <c r="L535" s="15">
        <f t="shared" si="12"/>
        <v>120000000</v>
      </c>
      <c r="M535" s="11"/>
    </row>
    <row r="536" spans="1:13" ht="18" customHeight="1">
      <c r="A536" s="11">
        <v>530</v>
      </c>
      <c r="B536" s="11" t="s">
        <v>85</v>
      </c>
      <c r="C536" s="11" t="s">
        <v>93</v>
      </c>
      <c r="D536" s="11">
        <v>2</v>
      </c>
      <c r="E536" s="22" t="s">
        <v>249</v>
      </c>
      <c r="F536" s="57" t="s">
        <v>20</v>
      </c>
      <c r="G536" s="11" t="s">
        <v>70</v>
      </c>
      <c r="H536" s="11" t="s">
        <v>26</v>
      </c>
      <c r="I536" s="15">
        <v>50000000</v>
      </c>
      <c r="J536" s="15"/>
      <c r="K536" s="15"/>
      <c r="L536" s="15">
        <f t="shared" si="12"/>
        <v>50000000</v>
      </c>
      <c r="M536" s="11"/>
    </row>
    <row r="537" spans="1:13" ht="18" customHeight="1">
      <c r="A537" s="11">
        <v>531</v>
      </c>
      <c r="B537" s="11" t="s">
        <v>85</v>
      </c>
      <c r="C537" s="11" t="s">
        <v>93</v>
      </c>
      <c r="D537" s="11">
        <v>2</v>
      </c>
      <c r="E537" s="22" t="s">
        <v>248</v>
      </c>
      <c r="F537" s="57" t="s">
        <v>20</v>
      </c>
      <c r="G537" s="11" t="s">
        <v>70</v>
      </c>
      <c r="H537" s="11" t="s">
        <v>26</v>
      </c>
      <c r="I537" s="15">
        <v>700000000</v>
      </c>
      <c r="J537" s="15">
        <v>5050000000</v>
      </c>
      <c r="K537" s="15"/>
      <c r="L537" s="15">
        <f t="shared" si="12"/>
        <v>5750000000</v>
      </c>
      <c r="M537" s="11"/>
    </row>
    <row r="538" spans="1:13" ht="18" customHeight="1">
      <c r="A538" s="11">
        <v>532</v>
      </c>
      <c r="B538" s="11" t="s">
        <v>85</v>
      </c>
      <c r="C538" s="11" t="s">
        <v>93</v>
      </c>
      <c r="D538" s="11">
        <v>2</v>
      </c>
      <c r="E538" s="22" t="s">
        <v>2569</v>
      </c>
      <c r="F538" s="57" t="s">
        <v>20</v>
      </c>
      <c r="G538" s="11" t="s">
        <v>37</v>
      </c>
      <c r="H538" s="11" t="s">
        <v>26</v>
      </c>
      <c r="I538" s="15">
        <v>1260000000</v>
      </c>
      <c r="J538" s="15">
        <v>1400000000</v>
      </c>
      <c r="K538" s="15"/>
      <c r="L538" s="15">
        <f t="shared" si="12"/>
        <v>2660000000</v>
      </c>
      <c r="M538" s="11"/>
    </row>
    <row r="539" spans="1:13" ht="18" customHeight="1">
      <c r="A539" s="11">
        <v>533</v>
      </c>
      <c r="B539" s="11" t="s">
        <v>85</v>
      </c>
      <c r="C539" s="11" t="s">
        <v>93</v>
      </c>
      <c r="D539" s="11">
        <v>2</v>
      </c>
      <c r="E539" s="22" t="s">
        <v>2566</v>
      </c>
      <c r="F539" s="57" t="s">
        <v>20</v>
      </c>
      <c r="G539" s="11" t="s">
        <v>37</v>
      </c>
      <c r="H539" s="11" t="s">
        <v>26</v>
      </c>
      <c r="I539" s="15">
        <v>532805280.00000006</v>
      </c>
      <c r="J539" s="15">
        <v>1218061040</v>
      </c>
      <c r="K539" s="15">
        <v>25405520.000000004</v>
      </c>
      <c r="L539" s="15">
        <f t="shared" si="12"/>
        <v>1776271840</v>
      </c>
      <c r="M539" s="11"/>
    </row>
    <row r="540" spans="1:13" ht="18" customHeight="1">
      <c r="A540" s="11">
        <v>534</v>
      </c>
      <c r="B540" s="11" t="s">
        <v>85</v>
      </c>
      <c r="C540" s="11" t="s">
        <v>93</v>
      </c>
      <c r="D540" s="11">
        <v>2</v>
      </c>
      <c r="E540" s="22" t="s">
        <v>2572</v>
      </c>
      <c r="F540" s="57" t="s">
        <v>20</v>
      </c>
      <c r="G540" s="11" t="s">
        <v>70</v>
      </c>
      <c r="H540" s="11" t="s">
        <v>26</v>
      </c>
      <c r="I540" s="15">
        <v>700000000</v>
      </c>
      <c r="J540" s="15">
        <v>100000000</v>
      </c>
      <c r="K540" s="15"/>
      <c r="L540" s="15">
        <f t="shared" si="12"/>
        <v>800000000</v>
      </c>
      <c r="M540" s="11"/>
    </row>
    <row r="541" spans="1:13" ht="18" customHeight="1">
      <c r="A541" s="11">
        <v>535</v>
      </c>
      <c r="B541" s="11" t="s">
        <v>85</v>
      </c>
      <c r="C541" s="11" t="s">
        <v>93</v>
      </c>
      <c r="D541" s="11">
        <v>2</v>
      </c>
      <c r="E541" s="22" t="s">
        <v>2574</v>
      </c>
      <c r="F541" s="57" t="s">
        <v>20</v>
      </c>
      <c r="G541" s="11" t="s">
        <v>70</v>
      </c>
      <c r="H541" s="11" t="s">
        <v>26</v>
      </c>
      <c r="I541" s="15">
        <v>250000000</v>
      </c>
      <c r="J541" s="15">
        <v>50000000</v>
      </c>
      <c r="K541" s="15"/>
      <c r="L541" s="15">
        <f t="shared" si="12"/>
        <v>300000000</v>
      </c>
      <c r="M541" s="11"/>
    </row>
    <row r="542" spans="1:13" ht="18" customHeight="1">
      <c r="A542" s="11">
        <v>536</v>
      </c>
      <c r="B542" s="11" t="s">
        <v>85</v>
      </c>
      <c r="C542" s="11" t="s">
        <v>93</v>
      </c>
      <c r="D542" s="11">
        <v>2</v>
      </c>
      <c r="E542" s="22" t="s">
        <v>2573</v>
      </c>
      <c r="F542" s="57" t="s">
        <v>20</v>
      </c>
      <c r="G542" s="11" t="s">
        <v>70</v>
      </c>
      <c r="H542" s="11" t="s">
        <v>26</v>
      </c>
      <c r="I542" s="15">
        <v>700000000</v>
      </c>
      <c r="J542" s="15">
        <v>2400000000</v>
      </c>
      <c r="K542" s="15"/>
      <c r="L542" s="15">
        <f t="shared" si="12"/>
        <v>3100000000</v>
      </c>
      <c r="M542" s="11"/>
    </row>
    <row r="543" spans="1:13" ht="18" customHeight="1">
      <c r="A543" s="11">
        <v>537</v>
      </c>
      <c r="B543" s="11" t="s">
        <v>85</v>
      </c>
      <c r="C543" s="11" t="s">
        <v>93</v>
      </c>
      <c r="D543" s="11">
        <v>2</v>
      </c>
      <c r="E543" s="22" t="s">
        <v>2570</v>
      </c>
      <c r="F543" s="57" t="s">
        <v>20</v>
      </c>
      <c r="G543" s="11" t="s">
        <v>37</v>
      </c>
      <c r="H543" s="11" t="s">
        <v>26</v>
      </c>
      <c r="I543" s="15">
        <v>520000000</v>
      </c>
      <c r="J543" s="15">
        <v>120000000</v>
      </c>
      <c r="K543" s="15"/>
      <c r="L543" s="15">
        <f t="shared" si="12"/>
        <v>640000000</v>
      </c>
      <c r="M543" s="11"/>
    </row>
    <row r="544" spans="1:13" ht="18" customHeight="1">
      <c r="A544" s="11">
        <v>538</v>
      </c>
      <c r="B544" s="11" t="s">
        <v>85</v>
      </c>
      <c r="C544" s="11" t="s">
        <v>93</v>
      </c>
      <c r="D544" s="11">
        <v>2</v>
      </c>
      <c r="E544" s="22" t="s">
        <v>2568</v>
      </c>
      <c r="F544" s="57" t="s">
        <v>20</v>
      </c>
      <c r="G544" s="11" t="s">
        <v>37</v>
      </c>
      <c r="H544" s="11" t="s">
        <v>26</v>
      </c>
      <c r="I544" s="15">
        <v>80000000</v>
      </c>
      <c r="J544" s="15"/>
      <c r="K544" s="15">
        <v>20000000</v>
      </c>
      <c r="L544" s="15">
        <f t="shared" si="12"/>
        <v>100000000</v>
      </c>
      <c r="M544" s="11"/>
    </row>
    <row r="545" spans="1:13" ht="18" customHeight="1">
      <c r="A545" s="11">
        <v>539</v>
      </c>
      <c r="B545" s="11" t="s">
        <v>85</v>
      </c>
      <c r="C545" s="11" t="s">
        <v>93</v>
      </c>
      <c r="D545" s="11">
        <v>2</v>
      </c>
      <c r="E545" s="22" t="s">
        <v>2567</v>
      </c>
      <c r="F545" s="57" t="s">
        <v>20</v>
      </c>
      <c r="G545" s="11" t="s">
        <v>37</v>
      </c>
      <c r="H545" s="11" t="s">
        <v>26</v>
      </c>
      <c r="I545" s="15">
        <v>400000000</v>
      </c>
      <c r="J545" s="15">
        <v>2000000000</v>
      </c>
      <c r="K545" s="15">
        <v>50000000</v>
      </c>
      <c r="L545" s="15">
        <f t="shared" si="12"/>
        <v>2450000000</v>
      </c>
      <c r="M545" s="11"/>
    </row>
    <row r="546" spans="1:13" ht="18" customHeight="1">
      <c r="A546" s="11">
        <v>540</v>
      </c>
      <c r="B546" s="11" t="s">
        <v>85</v>
      </c>
      <c r="C546" s="11" t="s">
        <v>43</v>
      </c>
      <c r="D546" s="11">
        <v>2</v>
      </c>
      <c r="E546" s="22" t="s">
        <v>251</v>
      </c>
      <c r="F546" s="57" t="s">
        <v>20</v>
      </c>
      <c r="G546" s="11" t="s">
        <v>70</v>
      </c>
      <c r="H546" s="11" t="s">
        <v>26</v>
      </c>
      <c r="I546" s="15">
        <v>487780000</v>
      </c>
      <c r="J546" s="15">
        <v>520650989</v>
      </c>
      <c r="K546" s="15">
        <v>0</v>
      </c>
      <c r="L546" s="15">
        <f t="shared" si="12"/>
        <v>1008430989</v>
      </c>
      <c r="M546" s="11"/>
    </row>
    <row r="547" spans="1:13" ht="18" customHeight="1">
      <c r="A547" s="11">
        <v>541</v>
      </c>
      <c r="B547" s="11" t="s">
        <v>85</v>
      </c>
      <c r="C547" s="11" t="s">
        <v>42</v>
      </c>
      <c r="D547" s="11">
        <v>2</v>
      </c>
      <c r="E547" s="22" t="s">
        <v>2559</v>
      </c>
      <c r="F547" s="11" t="s">
        <v>28</v>
      </c>
      <c r="G547" s="11" t="s">
        <v>70</v>
      </c>
      <c r="H547" s="11" t="s">
        <v>26</v>
      </c>
      <c r="I547" s="15">
        <v>91342000</v>
      </c>
      <c r="J547" s="15">
        <v>0</v>
      </c>
      <c r="K547" s="15">
        <v>0</v>
      </c>
      <c r="L547" s="15">
        <f t="shared" si="12"/>
        <v>91342000</v>
      </c>
      <c r="M547" s="11"/>
    </row>
    <row r="548" spans="1:13" ht="18" customHeight="1">
      <c r="A548" s="11">
        <v>542</v>
      </c>
      <c r="B548" s="11" t="s">
        <v>85</v>
      </c>
      <c r="C548" s="11" t="s">
        <v>42</v>
      </c>
      <c r="D548" s="11">
        <v>2</v>
      </c>
      <c r="E548" s="22" t="s">
        <v>2561</v>
      </c>
      <c r="F548" s="11" t="s">
        <v>28</v>
      </c>
      <c r="G548" s="11" t="s">
        <v>70</v>
      </c>
      <c r="H548" s="11" t="s">
        <v>26</v>
      </c>
      <c r="I548" s="15">
        <v>31057000</v>
      </c>
      <c r="J548" s="15">
        <v>0</v>
      </c>
      <c r="K548" s="15">
        <v>0</v>
      </c>
      <c r="L548" s="15">
        <f t="shared" si="12"/>
        <v>31057000</v>
      </c>
      <c r="M548" s="11"/>
    </row>
    <row r="549" spans="1:13" ht="18" customHeight="1">
      <c r="A549" s="11">
        <v>543</v>
      </c>
      <c r="B549" s="11" t="s">
        <v>85</v>
      </c>
      <c r="C549" s="11" t="s">
        <v>42</v>
      </c>
      <c r="D549" s="11">
        <v>2</v>
      </c>
      <c r="E549" s="22" t="s">
        <v>2560</v>
      </c>
      <c r="F549" s="11" t="s">
        <v>28</v>
      </c>
      <c r="G549" s="11" t="s">
        <v>70</v>
      </c>
      <c r="H549" s="11" t="s">
        <v>26</v>
      </c>
      <c r="I549" s="15">
        <v>2082498000</v>
      </c>
      <c r="J549" s="15">
        <v>950716000</v>
      </c>
      <c r="K549" s="15">
        <v>0</v>
      </c>
      <c r="L549" s="15">
        <f t="shared" si="12"/>
        <v>3033214000</v>
      </c>
      <c r="M549" s="11"/>
    </row>
    <row r="550" spans="1:13" ht="18" customHeight="1">
      <c r="A550" s="11">
        <v>544</v>
      </c>
      <c r="B550" s="11" t="s">
        <v>85</v>
      </c>
      <c r="C550" s="11" t="s">
        <v>27</v>
      </c>
      <c r="D550" s="11">
        <v>2</v>
      </c>
      <c r="E550" s="22" t="s">
        <v>250</v>
      </c>
      <c r="F550" s="11" t="s">
        <v>24</v>
      </c>
      <c r="G550" s="11" t="s">
        <v>70</v>
      </c>
      <c r="H550" s="11" t="s">
        <v>18</v>
      </c>
      <c r="I550" s="15">
        <v>160000000</v>
      </c>
      <c r="J550" s="15">
        <v>0</v>
      </c>
      <c r="K550" s="15">
        <v>0</v>
      </c>
      <c r="L550" s="15">
        <f t="shared" si="12"/>
        <v>160000000</v>
      </c>
      <c r="M550" s="11"/>
    </row>
    <row r="551" spans="1:13" ht="18" customHeight="1">
      <c r="A551" s="11">
        <v>545</v>
      </c>
      <c r="B551" s="11" t="s">
        <v>95</v>
      </c>
      <c r="C551" s="11" t="s">
        <v>215</v>
      </c>
      <c r="D551" s="11">
        <v>2</v>
      </c>
      <c r="E551" s="20" t="s">
        <v>2725</v>
      </c>
      <c r="F551" s="11" t="s">
        <v>28</v>
      </c>
      <c r="G551" s="11" t="s">
        <v>57</v>
      </c>
      <c r="H551" s="11" t="s">
        <v>18</v>
      </c>
      <c r="I551" s="15">
        <v>2394000000</v>
      </c>
      <c r="J551" s="15"/>
      <c r="K551" s="15"/>
      <c r="L551" s="15">
        <v>2394000000</v>
      </c>
      <c r="M551" s="11"/>
    </row>
    <row r="552" spans="1:13" ht="18" customHeight="1">
      <c r="A552" s="11">
        <v>546</v>
      </c>
      <c r="B552" s="11" t="s">
        <v>95</v>
      </c>
      <c r="C552" s="11" t="s">
        <v>108</v>
      </c>
      <c r="D552" s="11">
        <v>2</v>
      </c>
      <c r="E552" s="20" t="s">
        <v>2726</v>
      </c>
      <c r="F552" s="11" t="s">
        <v>28</v>
      </c>
      <c r="G552" s="11" t="s">
        <v>57</v>
      </c>
      <c r="H552" s="11" t="s">
        <v>26</v>
      </c>
      <c r="I552" s="15">
        <v>441059694</v>
      </c>
      <c r="J552" s="15">
        <v>158635671</v>
      </c>
      <c r="K552" s="15">
        <v>0</v>
      </c>
      <c r="L552" s="15">
        <v>599695365</v>
      </c>
      <c r="M552" s="11"/>
    </row>
    <row r="553" spans="1:13" ht="18" customHeight="1">
      <c r="A553" s="11">
        <v>547</v>
      </c>
      <c r="B553" s="11" t="s">
        <v>95</v>
      </c>
      <c r="C553" s="11" t="s">
        <v>207</v>
      </c>
      <c r="D553" s="11">
        <v>2</v>
      </c>
      <c r="E553" s="20" t="s">
        <v>2724</v>
      </c>
      <c r="F553" s="11" t="s">
        <v>28</v>
      </c>
      <c r="G553" s="11" t="s">
        <v>57</v>
      </c>
      <c r="H553" s="11" t="s">
        <v>26</v>
      </c>
      <c r="I553" s="15">
        <v>188659916</v>
      </c>
      <c r="J553" s="15">
        <v>63647781</v>
      </c>
      <c r="K553" s="15">
        <v>0</v>
      </c>
      <c r="L553" s="15">
        <v>252307697</v>
      </c>
      <c r="M553" s="11"/>
    </row>
    <row r="554" spans="1:13" ht="18" customHeight="1">
      <c r="A554" s="11">
        <v>548</v>
      </c>
      <c r="B554" s="11" t="s">
        <v>95</v>
      </c>
      <c r="C554" s="11" t="s">
        <v>107</v>
      </c>
      <c r="D554" s="11">
        <v>2</v>
      </c>
      <c r="E554" s="20" t="s">
        <v>2712</v>
      </c>
      <c r="F554" s="57" t="s">
        <v>20</v>
      </c>
      <c r="G554" s="11" t="s">
        <v>57</v>
      </c>
      <c r="H554" s="11" t="s">
        <v>26</v>
      </c>
      <c r="I554" s="15">
        <v>450000000</v>
      </c>
      <c r="J554" s="15">
        <v>20000000</v>
      </c>
      <c r="K554" s="15"/>
      <c r="L554" s="15">
        <v>470000000</v>
      </c>
      <c r="M554" s="11"/>
    </row>
    <row r="555" spans="1:13" ht="18" customHeight="1">
      <c r="A555" s="11">
        <v>549</v>
      </c>
      <c r="B555" s="11" t="s">
        <v>95</v>
      </c>
      <c r="C555" s="11" t="s">
        <v>107</v>
      </c>
      <c r="D555" s="11">
        <v>2</v>
      </c>
      <c r="E555" s="20" t="s">
        <v>232</v>
      </c>
      <c r="F555" s="57" t="s">
        <v>20</v>
      </c>
      <c r="G555" s="11" t="s">
        <v>57</v>
      </c>
      <c r="H555" s="11" t="s">
        <v>26</v>
      </c>
      <c r="I555" s="15">
        <v>350000000</v>
      </c>
      <c r="J555" s="15">
        <v>0</v>
      </c>
      <c r="K555" s="15"/>
      <c r="L555" s="15">
        <v>350000000</v>
      </c>
      <c r="M555" s="11"/>
    </row>
    <row r="556" spans="1:13" ht="18" customHeight="1">
      <c r="A556" s="11">
        <v>550</v>
      </c>
      <c r="B556" s="11" t="s">
        <v>95</v>
      </c>
      <c r="C556" s="11" t="s">
        <v>105</v>
      </c>
      <c r="D556" s="11">
        <v>2</v>
      </c>
      <c r="E556" s="20" t="s">
        <v>2727</v>
      </c>
      <c r="F556" s="11" t="s">
        <v>28</v>
      </c>
      <c r="G556" s="11" t="s">
        <v>104</v>
      </c>
      <c r="H556" s="11" t="s">
        <v>26</v>
      </c>
      <c r="I556" s="15">
        <v>969355000</v>
      </c>
      <c r="J556" s="15">
        <v>1107319000</v>
      </c>
      <c r="K556" s="15"/>
      <c r="L556" s="15">
        <v>2076674000</v>
      </c>
      <c r="M556" s="11"/>
    </row>
    <row r="557" spans="1:13" ht="18" customHeight="1">
      <c r="A557" s="11">
        <v>551</v>
      </c>
      <c r="B557" s="17" t="s">
        <v>95</v>
      </c>
      <c r="C557" s="17" t="s">
        <v>103</v>
      </c>
      <c r="D557" s="17">
        <v>2</v>
      </c>
      <c r="E557" s="18" t="s">
        <v>2723</v>
      </c>
      <c r="F557" s="11" t="s">
        <v>62</v>
      </c>
      <c r="G557" s="17" t="s">
        <v>104</v>
      </c>
      <c r="H557" s="17" t="s">
        <v>26</v>
      </c>
      <c r="I557" s="19">
        <v>140000000</v>
      </c>
      <c r="J557" s="19">
        <v>26000000</v>
      </c>
      <c r="K557" s="19">
        <v>0</v>
      </c>
      <c r="L557" s="15">
        <v>166000000</v>
      </c>
      <c r="M557" s="17"/>
    </row>
    <row r="558" spans="1:13" ht="18" customHeight="1">
      <c r="A558" s="11">
        <v>552</v>
      </c>
      <c r="B558" s="11" t="s">
        <v>95</v>
      </c>
      <c r="C558" s="11" t="s">
        <v>34</v>
      </c>
      <c r="D558" s="11">
        <v>2</v>
      </c>
      <c r="E558" s="20" t="s">
        <v>2716</v>
      </c>
      <c r="F558" s="11" t="s">
        <v>28</v>
      </c>
      <c r="G558" s="11" t="s">
        <v>104</v>
      </c>
      <c r="H558" s="11" t="s">
        <v>26</v>
      </c>
      <c r="I558" s="15">
        <v>550000000</v>
      </c>
      <c r="J558" s="15">
        <v>300000000</v>
      </c>
      <c r="K558" s="15"/>
      <c r="L558" s="15">
        <v>850000000</v>
      </c>
      <c r="M558" s="11"/>
    </row>
    <row r="559" spans="1:13" ht="18" customHeight="1">
      <c r="A559" s="11">
        <v>553</v>
      </c>
      <c r="B559" s="11" t="s">
        <v>95</v>
      </c>
      <c r="C559" s="11" t="s">
        <v>34</v>
      </c>
      <c r="D559" s="11">
        <v>2</v>
      </c>
      <c r="E559" s="20" t="s">
        <v>2717</v>
      </c>
      <c r="F559" s="11" t="s">
        <v>28</v>
      </c>
      <c r="G559" s="11" t="s">
        <v>57</v>
      </c>
      <c r="H559" s="11" t="s">
        <v>26</v>
      </c>
      <c r="I559" s="15">
        <v>1500000000</v>
      </c>
      <c r="J559" s="15">
        <v>980000000</v>
      </c>
      <c r="K559" s="15"/>
      <c r="L559" s="15">
        <v>2480000000</v>
      </c>
      <c r="M559" s="11"/>
    </row>
    <row r="560" spans="1:13" ht="18" customHeight="1">
      <c r="A560" s="11">
        <v>554</v>
      </c>
      <c r="B560" s="11" t="s">
        <v>95</v>
      </c>
      <c r="C560" s="11" t="s">
        <v>34</v>
      </c>
      <c r="D560" s="11">
        <v>2</v>
      </c>
      <c r="E560" s="20" t="s">
        <v>2713</v>
      </c>
      <c r="F560" s="11" t="s">
        <v>28</v>
      </c>
      <c r="G560" s="11" t="s">
        <v>57</v>
      </c>
      <c r="H560" s="11" t="s">
        <v>26</v>
      </c>
      <c r="I560" s="15">
        <v>1474845230</v>
      </c>
      <c r="J560" s="15">
        <v>1235005274</v>
      </c>
      <c r="K560" s="15"/>
      <c r="L560" s="15">
        <v>2709850504</v>
      </c>
      <c r="M560" s="11"/>
    </row>
    <row r="561" spans="1:13" ht="18" customHeight="1">
      <c r="A561" s="11">
        <v>555</v>
      </c>
      <c r="B561" s="11" t="s">
        <v>95</v>
      </c>
      <c r="C561" s="11" t="s">
        <v>34</v>
      </c>
      <c r="D561" s="11">
        <v>2</v>
      </c>
      <c r="E561" s="20" t="s">
        <v>2714</v>
      </c>
      <c r="F561" s="11" t="s">
        <v>28</v>
      </c>
      <c r="G561" s="11" t="s">
        <v>57</v>
      </c>
      <c r="H561" s="11" t="s">
        <v>26</v>
      </c>
      <c r="I561" s="15">
        <v>6000000000</v>
      </c>
      <c r="J561" s="15">
        <v>4000000000</v>
      </c>
      <c r="K561" s="15"/>
      <c r="L561" s="15">
        <v>10000000000</v>
      </c>
      <c r="M561" s="11"/>
    </row>
    <row r="562" spans="1:13" ht="18" customHeight="1">
      <c r="A562" s="11">
        <v>556</v>
      </c>
      <c r="B562" s="11" t="s">
        <v>95</v>
      </c>
      <c r="C562" s="11" t="s">
        <v>34</v>
      </c>
      <c r="D562" s="11">
        <v>2</v>
      </c>
      <c r="E562" s="20" t="s">
        <v>2715</v>
      </c>
      <c r="F562" s="11" t="s">
        <v>28</v>
      </c>
      <c r="G562" s="11" t="s">
        <v>57</v>
      </c>
      <c r="H562" s="11" t="s">
        <v>26</v>
      </c>
      <c r="I562" s="15">
        <v>1000000000</v>
      </c>
      <c r="J562" s="15">
        <v>700000000</v>
      </c>
      <c r="K562" s="15"/>
      <c r="L562" s="15">
        <v>1700000000</v>
      </c>
      <c r="M562" s="11"/>
    </row>
    <row r="563" spans="1:13" ht="18" customHeight="1">
      <c r="A563" s="11">
        <v>557</v>
      </c>
      <c r="B563" s="11" t="s">
        <v>95</v>
      </c>
      <c r="C563" s="11" t="s">
        <v>35</v>
      </c>
      <c r="D563" s="11">
        <v>2</v>
      </c>
      <c r="E563" s="20" t="s">
        <v>2732</v>
      </c>
      <c r="F563" s="11" t="s">
        <v>28</v>
      </c>
      <c r="G563" s="11" t="s">
        <v>111</v>
      </c>
      <c r="H563" s="11" t="s">
        <v>31</v>
      </c>
      <c r="I563" s="15">
        <v>1873265403</v>
      </c>
      <c r="J563" s="15">
        <v>0</v>
      </c>
      <c r="K563" s="15">
        <v>0</v>
      </c>
      <c r="L563" s="15">
        <v>1873265403</v>
      </c>
      <c r="M563" s="11" t="s">
        <v>2733</v>
      </c>
    </row>
    <row r="564" spans="1:13" ht="18" customHeight="1">
      <c r="A564" s="11">
        <v>558</v>
      </c>
      <c r="B564" s="11" t="s">
        <v>95</v>
      </c>
      <c r="C564" s="11" t="s">
        <v>35</v>
      </c>
      <c r="D564" s="11">
        <v>2</v>
      </c>
      <c r="E564" s="20" t="s">
        <v>2738</v>
      </c>
      <c r="F564" s="11" t="s">
        <v>28</v>
      </c>
      <c r="G564" s="11" t="s">
        <v>111</v>
      </c>
      <c r="H564" s="11" t="s">
        <v>26</v>
      </c>
      <c r="I564" s="15">
        <v>270000000</v>
      </c>
      <c r="J564" s="15">
        <v>0</v>
      </c>
      <c r="K564" s="15">
        <v>0</v>
      </c>
      <c r="L564" s="15">
        <v>270000000</v>
      </c>
      <c r="M564" s="11"/>
    </row>
    <row r="565" spans="1:13" ht="18" customHeight="1">
      <c r="A565" s="11">
        <v>559</v>
      </c>
      <c r="B565" s="11" t="s">
        <v>95</v>
      </c>
      <c r="C565" s="11" t="s">
        <v>35</v>
      </c>
      <c r="D565" s="11">
        <v>2</v>
      </c>
      <c r="E565" s="20" t="s">
        <v>2739</v>
      </c>
      <c r="F565" s="11" t="s">
        <v>41</v>
      </c>
      <c r="G565" s="11" t="s">
        <v>111</v>
      </c>
      <c r="H565" s="11" t="s">
        <v>26</v>
      </c>
      <c r="I565" s="15">
        <v>250000000</v>
      </c>
      <c r="J565" s="15"/>
      <c r="K565" s="15"/>
      <c r="L565" s="15">
        <v>250000000</v>
      </c>
      <c r="M565" s="11"/>
    </row>
    <row r="566" spans="1:13" ht="18" customHeight="1">
      <c r="A566" s="11">
        <v>560</v>
      </c>
      <c r="B566" s="11" t="s">
        <v>95</v>
      </c>
      <c r="C566" s="11" t="s">
        <v>35</v>
      </c>
      <c r="D566" s="11">
        <v>2</v>
      </c>
      <c r="E566" s="20" t="s">
        <v>2736</v>
      </c>
      <c r="F566" s="11" t="s">
        <v>28</v>
      </c>
      <c r="G566" s="11" t="s">
        <v>104</v>
      </c>
      <c r="H566" s="11" t="s">
        <v>18</v>
      </c>
      <c r="I566" s="15">
        <v>101110231</v>
      </c>
      <c r="J566" s="15">
        <v>177048626</v>
      </c>
      <c r="K566" s="15"/>
      <c r="L566" s="15">
        <v>278158857</v>
      </c>
      <c r="M566" s="11"/>
    </row>
    <row r="567" spans="1:13" ht="18" customHeight="1">
      <c r="A567" s="11">
        <v>561</v>
      </c>
      <c r="B567" s="11" t="s">
        <v>95</v>
      </c>
      <c r="C567" s="11" t="s">
        <v>35</v>
      </c>
      <c r="D567" s="11">
        <v>2</v>
      </c>
      <c r="E567" s="20" t="s">
        <v>2737</v>
      </c>
      <c r="F567" s="11" t="s">
        <v>28</v>
      </c>
      <c r="G567" s="11" t="s">
        <v>111</v>
      </c>
      <c r="H567" s="11" t="s">
        <v>18</v>
      </c>
      <c r="I567" s="15">
        <v>75000000</v>
      </c>
      <c r="J567" s="15">
        <v>0</v>
      </c>
      <c r="K567" s="15">
        <v>0</v>
      </c>
      <c r="L567" s="15">
        <v>75000000</v>
      </c>
      <c r="M567" s="11"/>
    </row>
    <row r="568" spans="1:13" ht="18" customHeight="1">
      <c r="A568" s="11">
        <v>562</v>
      </c>
      <c r="B568" s="11" t="s">
        <v>95</v>
      </c>
      <c r="C568" s="11" t="s">
        <v>35</v>
      </c>
      <c r="D568" s="11">
        <v>2</v>
      </c>
      <c r="E568" s="20" t="s">
        <v>2735</v>
      </c>
      <c r="F568" s="11" t="s">
        <v>28</v>
      </c>
      <c r="G568" s="11" t="s">
        <v>104</v>
      </c>
      <c r="H568" s="11" t="s">
        <v>18</v>
      </c>
      <c r="I568" s="15">
        <v>135036986</v>
      </c>
      <c r="J568" s="15">
        <v>175952948</v>
      </c>
      <c r="K568" s="15">
        <v>0</v>
      </c>
      <c r="L568" s="15">
        <v>310989934</v>
      </c>
      <c r="M568" s="11"/>
    </row>
    <row r="569" spans="1:13" ht="18" customHeight="1">
      <c r="A569" s="11">
        <v>563</v>
      </c>
      <c r="B569" s="11" t="s">
        <v>95</v>
      </c>
      <c r="C569" s="11" t="s">
        <v>35</v>
      </c>
      <c r="D569" s="11">
        <v>2</v>
      </c>
      <c r="E569" s="20" t="s">
        <v>2734</v>
      </c>
      <c r="F569" s="11" t="s">
        <v>28</v>
      </c>
      <c r="G569" s="11" t="s">
        <v>104</v>
      </c>
      <c r="H569" s="11" t="s">
        <v>26</v>
      </c>
      <c r="I569" s="15">
        <v>225883000</v>
      </c>
      <c r="J569" s="15">
        <v>125387783</v>
      </c>
      <c r="K569" s="15"/>
      <c r="L569" s="15">
        <v>351270783</v>
      </c>
      <c r="M569" s="11"/>
    </row>
    <row r="570" spans="1:13" ht="18" customHeight="1">
      <c r="A570" s="11">
        <v>564</v>
      </c>
      <c r="B570" s="11" t="s">
        <v>95</v>
      </c>
      <c r="C570" s="11" t="s">
        <v>2703</v>
      </c>
      <c r="D570" s="11">
        <v>2</v>
      </c>
      <c r="E570" s="20" t="s">
        <v>2728</v>
      </c>
      <c r="F570" s="11" t="s">
        <v>28</v>
      </c>
      <c r="G570" s="11" t="s">
        <v>57</v>
      </c>
      <c r="H570" s="11" t="s">
        <v>26</v>
      </c>
      <c r="I570" s="15">
        <v>190000000</v>
      </c>
      <c r="J570" s="15">
        <v>0</v>
      </c>
      <c r="K570" s="15">
        <v>0</v>
      </c>
      <c r="L570" s="15">
        <v>190000000</v>
      </c>
      <c r="M570" s="11"/>
    </row>
    <row r="571" spans="1:13" ht="18" customHeight="1">
      <c r="A571" s="11">
        <v>565</v>
      </c>
      <c r="B571" s="11" t="s">
        <v>95</v>
      </c>
      <c r="C571" s="11" t="s">
        <v>112</v>
      </c>
      <c r="D571" s="11">
        <v>2</v>
      </c>
      <c r="E571" s="20" t="s">
        <v>2741</v>
      </c>
      <c r="F571" s="11" t="s">
        <v>28</v>
      </c>
      <c r="G571" s="11" t="s">
        <v>104</v>
      </c>
      <c r="H571" s="11" t="s">
        <v>26</v>
      </c>
      <c r="I571" s="15">
        <v>593366702</v>
      </c>
      <c r="J571" s="15"/>
      <c r="K571" s="15"/>
      <c r="L571" s="15">
        <v>593366702</v>
      </c>
      <c r="M571" s="11"/>
    </row>
    <row r="572" spans="1:13" ht="18" customHeight="1">
      <c r="A572" s="11">
        <v>566</v>
      </c>
      <c r="B572" s="11" t="s">
        <v>95</v>
      </c>
      <c r="C572" s="11" t="s">
        <v>112</v>
      </c>
      <c r="D572" s="11">
        <v>2</v>
      </c>
      <c r="E572" s="20" t="s">
        <v>2740</v>
      </c>
      <c r="F572" s="11" t="s">
        <v>28</v>
      </c>
      <c r="G572" s="11" t="s">
        <v>104</v>
      </c>
      <c r="H572" s="11" t="s">
        <v>26</v>
      </c>
      <c r="I572" s="15">
        <v>657853044</v>
      </c>
      <c r="J572" s="15"/>
      <c r="K572" s="15"/>
      <c r="L572" s="15">
        <v>657853044</v>
      </c>
      <c r="M572" s="11"/>
    </row>
    <row r="573" spans="1:13" ht="18" customHeight="1">
      <c r="A573" s="11">
        <v>567</v>
      </c>
      <c r="B573" s="11" t="s">
        <v>95</v>
      </c>
      <c r="C573" s="11" t="s">
        <v>100</v>
      </c>
      <c r="D573" s="11">
        <v>2</v>
      </c>
      <c r="E573" s="20" t="s">
        <v>2719</v>
      </c>
      <c r="F573" s="11" t="s">
        <v>28</v>
      </c>
      <c r="G573" s="11" t="s">
        <v>57</v>
      </c>
      <c r="H573" s="11" t="s">
        <v>26</v>
      </c>
      <c r="I573" s="15">
        <v>63000000</v>
      </c>
      <c r="J573" s="15">
        <v>5000000</v>
      </c>
      <c r="K573" s="15"/>
      <c r="L573" s="15">
        <v>68000000</v>
      </c>
      <c r="M573" s="11"/>
    </row>
    <row r="574" spans="1:13" ht="18" customHeight="1">
      <c r="A574" s="11">
        <v>568</v>
      </c>
      <c r="B574" s="11" t="s">
        <v>95</v>
      </c>
      <c r="C574" s="11" t="s">
        <v>100</v>
      </c>
      <c r="D574" s="11">
        <v>2</v>
      </c>
      <c r="E574" s="20" t="s">
        <v>2718</v>
      </c>
      <c r="F574" s="11" t="s">
        <v>28</v>
      </c>
      <c r="G574" s="11" t="s">
        <v>57</v>
      </c>
      <c r="H574" s="11" t="s">
        <v>26</v>
      </c>
      <c r="I574" s="15">
        <v>422571377</v>
      </c>
      <c r="J574" s="15">
        <v>108918936</v>
      </c>
      <c r="K574" s="15"/>
      <c r="L574" s="15">
        <v>531490313</v>
      </c>
      <c r="M574" s="11"/>
    </row>
    <row r="575" spans="1:13" ht="18" customHeight="1">
      <c r="A575" s="11">
        <v>569</v>
      </c>
      <c r="B575" s="11" t="s">
        <v>95</v>
      </c>
      <c r="C575" s="11" t="s">
        <v>2705</v>
      </c>
      <c r="D575" s="11">
        <v>2</v>
      </c>
      <c r="E575" s="20" t="s">
        <v>2729</v>
      </c>
      <c r="F575" s="11" t="s">
        <v>144</v>
      </c>
      <c r="G575" s="11" t="s">
        <v>57</v>
      </c>
      <c r="H575" s="11" t="s">
        <v>18</v>
      </c>
      <c r="I575" s="15">
        <v>150000000</v>
      </c>
      <c r="J575" s="15">
        <v>40000000</v>
      </c>
      <c r="K575" s="15"/>
      <c r="L575" s="15">
        <v>190000000</v>
      </c>
      <c r="M575" s="11"/>
    </row>
    <row r="576" spans="1:13" ht="18" customHeight="1">
      <c r="A576" s="11">
        <v>570</v>
      </c>
      <c r="B576" s="11" t="s">
        <v>95</v>
      </c>
      <c r="C576" s="11" t="s">
        <v>2705</v>
      </c>
      <c r="D576" s="11">
        <v>2</v>
      </c>
      <c r="E576" s="20" t="s">
        <v>2730</v>
      </c>
      <c r="F576" s="11" t="s">
        <v>144</v>
      </c>
      <c r="G576" s="11" t="s">
        <v>57</v>
      </c>
      <c r="H576" s="11" t="s">
        <v>18</v>
      </c>
      <c r="I576" s="15">
        <v>30000000</v>
      </c>
      <c r="J576" s="15"/>
      <c r="K576" s="15"/>
      <c r="L576" s="15">
        <v>30000000</v>
      </c>
      <c r="M576" s="11"/>
    </row>
    <row r="577" spans="1:13" ht="18" customHeight="1">
      <c r="A577" s="11">
        <v>571</v>
      </c>
      <c r="B577" s="11" t="s">
        <v>95</v>
      </c>
      <c r="C577" s="11" t="s">
        <v>2705</v>
      </c>
      <c r="D577" s="11">
        <v>2</v>
      </c>
      <c r="E577" s="20" t="s">
        <v>2731</v>
      </c>
      <c r="F577" s="11" t="s">
        <v>144</v>
      </c>
      <c r="G577" s="11" t="s">
        <v>104</v>
      </c>
      <c r="H577" s="11" t="s">
        <v>31</v>
      </c>
      <c r="I577" s="15">
        <v>400000000</v>
      </c>
      <c r="J577" s="15">
        <v>15000000</v>
      </c>
      <c r="K577" s="15"/>
      <c r="L577" s="15">
        <v>415000000</v>
      </c>
      <c r="M577" s="11" t="s">
        <v>4645</v>
      </c>
    </row>
    <row r="578" spans="1:13" ht="18" customHeight="1">
      <c r="A578" s="11">
        <v>572</v>
      </c>
      <c r="B578" s="11" t="s">
        <v>95</v>
      </c>
      <c r="C578" s="11" t="s">
        <v>97</v>
      </c>
      <c r="D578" s="11">
        <v>2</v>
      </c>
      <c r="E578" s="20" t="s">
        <v>2721</v>
      </c>
      <c r="F578" s="57" t="s">
        <v>20</v>
      </c>
      <c r="G578" s="11" t="s">
        <v>57</v>
      </c>
      <c r="H578" s="11" t="s">
        <v>26</v>
      </c>
      <c r="I578" s="15">
        <v>108000000</v>
      </c>
      <c r="J578" s="15">
        <v>490000000</v>
      </c>
      <c r="K578" s="15"/>
      <c r="L578" s="15">
        <v>598000000</v>
      </c>
      <c r="M578" s="11"/>
    </row>
    <row r="579" spans="1:13" ht="18" customHeight="1">
      <c r="A579" s="11">
        <v>573</v>
      </c>
      <c r="B579" s="11" t="s">
        <v>95</v>
      </c>
      <c r="C579" s="11" t="s">
        <v>97</v>
      </c>
      <c r="D579" s="11">
        <v>2</v>
      </c>
      <c r="E579" s="20" t="s">
        <v>2722</v>
      </c>
      <c r="F579" s="57" t="s">
        <v>20</v>
      </c>
      <c r="G579" s="11" t="s">
        <v>57</v>
      </c>
      <c r="H579" s="11" t="s">
        <v>26</v>
      </c>
      <c r="I579" s="15">
        <v>75000000</v>
      </c>
      <c r="J579" s="15"/>
      <c r="K579" s="15"/>
      <c r="L579" s="15">
        <v>75000000</v>
      </c>
      <c r="M579" s="11"/>
    </row>
    <row r="580" spans="1:13" ht="18" customHeight="1">
      <c r="A580" s="11">
        <v>574</v>
      </c>
      <c r="B580" s="11" t="s">
        <v>95</v>
      </c>
      <c r="C580" s="11" t="s">
        <v>96</v>
      </c>
      <c r="D580" s="11">
        <v>2</v>
      </c>
      <c r="E580" s="20" t="s">
        <v>2720</v>
      </c>
      <c r="F580" s="11" t="s">
        <v>28</v>
      </c>
      <c r="G580" s="11" t="s">
        <v>57</v>
      </c>
      <c r="H580" s="11" t="s">
        <v>26</v>
      </c>
      <c r="I580" s="15">
        <v>215152019</v>
      </c>
      <c r="J580" s="15">
        <v>43661628</v>
      </c>
      <c r="K580" s="15">
        <v>3226335</v>
      </c>
      <c r="L580" s="15">
        <v>262039982</v>
      </c>
      <c r="M580" s="11"/>
    </row>
    <row r="581" spans="1:13" ht="18" customHeight="1">
      <c r="A581" s="11">
        <v>575</v>
      </c>
      <c r="B581" s="108" t="s">
        <v>114</v>
      </c>
      <c r="C581" s="108" t="s">
        <v>120</v>
      </c>
      <c r="D581" s="108">
        <v>2</v>
      </c>
      <c r="E581" s="109" t="s">
        <v>3057</v>
      </c>
      <c r="F581" s="11" t="s">
        <v>62</v>
      </c>
      <c r="G581" s="108" t="s">
        <v>118</v>
      </c>
      <c r="H581" s="108" t="s">
        <v>0</v>
      </c>
      <c r="I581" s="110">
        <v>350000000</v>
      </c>
      <c r="J581" s="110">
        <v>50000000</v>
      </c>
      <c r="K581" s="110"/>
      <c r="L581" s="14">
        <f t="shared" ref="L581:L644" si="13">I581+J581+K581</f>
        <v>400000000</v>
      </c>
      <c r="M581" s="108"/>
    </row>
    <row r="582" spans="1:13" ht="18" customHeight="1">
      <c r="A582" s="11">
        <v>576</v>
      </c>
      <c r="B582" s="170" t="s">
        <v>114</v>
      </c>
      <c r="C582" s="12" t="s">
        <v>126</v>
      </c>
      <c r="D582" s="11">
        <v>2</v>
      </c>
      <c r="E582" s="20" t="s">
        <v>3066</v>
      </c>
      <c r="F582" s="12" t="s">
        <v>116</v>
      </c>
      <c r="G582" s="12" t="s">
        <v>117</v>
      </c>
      <c r="H582" s="12" t="s">
        <v>26</v>
      </c>
      <c r="I582" s="15">
        <v>71078935</v>
      </c>
      <c r="J582" s="15">
        <v>0</v>
      </c>
      <c r="K582" s="15"/>
      <c r="L582" s="14">
        <f t="shared" si="13"/>
        <v>71078935</v>
      </c>
      <c r="M582" s="11"/>
    </row>
    <row r="583" spans="1:13" ht="18" customHeight="1">
      <c r="A583" s="11">
        <v>577</v>
      </c>
      <c r="B583" s="170" t="s">
        <v>114</v>
      </c>
      <c r="C583" s="12" t="s">
        <v>126</v>
      </c>
      <c r="D583" s="12">
        <v>2</v>
      </c>
      <c r="E583" s="13" t="s">
        <v>3065</v>
      </c>
      <c r="F583" s="12" t="s">
        <v>116</v>
      </c>
      <c r="G583" s="12" t="s">
        <v>117</v>
      </c>
      <c r="H583" s="12" t="s">
        <v>26</v>
      </c>
      <c r="I583" s="14">
        <f>121331928+40205726</f>
        <v>161537654</v>
      </c>
      <c r="J583" s="14">
        <v>141280053</v>
      </c>
      <c r="K583" s="14"/>
      <c r="L583" s="14">
        <f t="shared" si="13"/>
        <v>302817707</v>
      </c>
      <c r="M583" s="69"/>
    </row>
    <row r="584" spans="1:13" ht="18" customHeight="1">
      <c r="A584" s="11">
        <v>578</v>
      </c>
      <c r="B584" s="11" t="s">
        <v>114</v>
      </c>
      <c r="C584" s="11" t="s">
        <v>115</v>
      </c>
      <c r="D584" s="11">
        <v>2</v>
      </c>
      <c r="E584" s="20" t="s">
        <v>3056</v>
      </c>
      <c r="F584" s="11" t="s">
        <v>116</v>
      </c>
      <c r="G584" s="11" t="s">
        <v>119</v>
      </c>
      <c r="H584" s="11" t="s">
        <v>26</v>
      </c>
      <c r="I584" s="15">
        <v>866360000</v>
      </c>
      <c r="J584" s="15">
        <v>433180000</v>
      </c>
      <c r="K584" s="15"/>
      <c r="L584" s="14">
        <f t="shared" si="13"/>
        <v>1299540000</v>
      </c>
      <c r="M584" s="11"/>
    </row>
    <row r="585" spans="1:13" ht="18" customHeight="1">
      <c r="A585" s="11">
        <v>579</v>
      </c>
      <c r="B585" s="170" t="s">
        <v>114</v>
      </c>
      <c r="C585" s="46" t="s">
        <v>125</v>
      </c>
      <c r="D585" s="46">
        <v>2</v>
      </c>
      <c r="E585" s="53" t="s">
        <v>3058</v>
      </c>
      <c r="F585" s="57" t="s">
        <v>20</v>
      </c>
      <c r="G585" s="46" t="s">
        <v>117</v>
      </c>
      <c r="H585" s="46" t="s">
        <v>26</v>
      </c>
      <c r="I585" s="52">
        <v>1000000000</v>
      </c>
      <c r="J585" s="52">
        <v>5000000000</v>
      </c>
      <c r="K585" s="52">
        <v>0</v>
      </c>
      <c r="L585" s="14">
        <f t="shared" si="13"/>
        <v>6000000000</v>
      </c>
      <c r="M585" s="46"/>
    </row>
    <row r="586" spans="1:13" ht="18" customHeight="1">
      <c r="A586" s="11">
        <v>580</v>
      </c>
      <c r="B586" s="170" t="s">
        <v>114</v>
      </c>
      <c r="C586" s="46" t="s">
        <v>125</v>
      </c>
      <c r="D586" s="46">
        <v>2</v>
      </c>
      <c r="E586" s="53" t="s">
        <v>3062</v>
      </c>
      <c r="F586" s="57" t="s">
        <v>20</v>
      </c>
      <c r="G586" s="46" t="s">
        <v>119</v>
      </c>
      <c r="H586" s="46" t="s">
        <v>26</v>
      </c>
      <c r="I586" s="52">
        <v>77000000</v>
      </c>
      <c r="J586" s="52">
        <v>48000000</v>
      </c>
      <c r="K586" s="52">
        <v>0</v>
      </c>
      <c r="L586" s="14">
        <f t="shared" si="13"/>
        <v>125000000</v>
      </c>
      <c r="M586" s="46"/>
    </row>
    <row r="587" spans="1:13" ht="18" customHeight="1">
      <c r="A587" s="11">
        <v>581</v>
      </c>
      <c r="B587" s="170" t="s">
        <v>114</v>
      </c>
      <c r="C587" s="46" t="s">
        <v>125</v>
      </c>
      <c r="D587" s="46">
        <v>2</v>
      </c>
      <c r="E587" s="53" t="s">
        <v>3063</v>
      </c>
      <c r="F587" s="57" t="s">
        <v>20</v>
      </c>
      <c r="G587" s="46" t="s">
        <v>119</v>
      </c>
      <c r="H587" s="46" t="s">
        <v>26</v>
      </c>
      <c r="I587" s="52">
        <v>26000000</v>
      </c>
      <c r="J587" s="52">
        <v>24000000</v>
      </c>
      <c r="K587" s="52">
        <v>0</v>
      </c>
      <c r="L587" s="14">
        <f t="shared" si="13"/>
        <v>50000000</v>
      </c>
      <c r="M587" s="46"/>
    </row>
    <row r="588" spans="1:13" ht="18" customHeight="1">
      <c r="A588" s="11">
        <v>582</v>
      </c>
      <c r="B588" s="170" t="s">
        <v>114</v>
      </c>
      <c r="C588" s="46" t="s">
        <v>125</v>
      </c>
      <c r="D588" s="46">
        <v>2</v>
      </c>
      <c r="E588" s="53" t="s">
        <v>3059</v>
      </c>
      <c r="F588" s="57" t="s">
        <v>20</v>
      </c>
      <c r="G588" s="46" t="s">
        <v>119</v>
      </c>
      <c r="H588" s="46" t="s">
        <v>26</v>
      </c>
      <c r="I588" s="52">
        <v>120000000</v>
      </c>
      <c r="J588" s="52">
        <v>1524000000</v>
      </c>
      <c r="K588" s="52">
        <v>46000000</v>
      </c>
      <c r="L588" s="14">
        <f t="shared" si="13"/>
        <v>1690000000</v>
      </c>
      <c r="M588" s="46"/>
    </row>
    <row r="589" spans="1:13" ht="18" customHeight="1">
      <c r="A589" s="11">
        <v>583</v>
      </c>
      <c r="B589" s="170" t="s">
        <v>114</v>
      </c>
      <c r="C589" s="46" t="s">
        <v>125</v>
      </c>
      <c r="D589" s="46">
        <v>2</v>
      </c>
      <c r="E589" s="53" t="s">
        <v>3061</v>
      </c>
      <c r="F589" s="57" t="s">
        <v>20</v>
      </c>
      <c r="G589" s="46" t="s">
        <v>119</v>
      </c>
      <c r="H589" s="46" t="s">
        <v>26</v>
      </c>
      <c r="I589" s="52">
        <v>150000000</v>
      </c>
      <c r="J589" s="52">
        <v>110000000</v>
      </c>
      <c r="K589" s="52">
        <v>7000000</v>
      </c>
      <c r="L589" s="14">
        <f t="shared" si="13"/>
        <v>267000000</v>
      </c>
      <c r="M589" s="46"/>
    </row>
    <row r="590" spans="1:13" ht="18" customHeight="1">
      <c r="A590" s="11">
        <v>584</v>
      </c>
      <c r="B590" s="170" t="s">
        <v>114</v>
      </c>
      <c r="C590" s="46" t="s">
        <v>125</v>
      </c>
      <c r="D590" s="46">
        <v>2</v>
      </c>
      <c r="E590" s="53" t="s">
        <v>3060</v>
      </c>
      <c r="F590" s="57" t="s">
        <v>20</v>
      </c>
      <c r="G590" s="46" t="s">
        <v>119</v>
      </c>
      <c r="H590" s="46" t="s">
        <v>26</v>
      </c>
      <c r="I590" s="52">
        <v>100000000</v>
      </c>
      <c r="J590" s="52">
        <v>760000000</v>
      </c>
      <c r="K590" s="52">
        <v>14000000</v>
      </c>
      <c r="L590" s="14">
        <f t="shared" si="13"/>
        <v>874000000</v>
      </c>
      <c r="M590" s="46"/>
    </row>
    <row r="591" spans="1:13" ht="18" customHeight="1">
      <c r="A591" s="11">
        <v>585</v>
      </c>
      <c r="B591" s="170" t="s">
        <v>114</v>
      </c>
      <c r="C591" s="12" t="s">
        <v>169</v>
      </c>
      <c r="D591" s="12">
        <v>2</v>
      </c>
      <c r="E591" s="13" t="s">
        <v>3069</v>
      </c>
      <c r="F591" s="11" t="s">
        <v>62</v>
      </c>
      <c r="G591" s="12" t="s">
        <v>117</v>
      </c>
      <c r="H591" s="12" t="s">
        <v>0</v>
      </c>
      <c r="I591" s="14">
        <v>70000000</v>
      </c>
      <c r="J591" s="14">
        <v>17000000</v>
      </c>
      <c r="K591" s="14"/>
      <c r="L591" s="14">
        <f t="shared" si="13"/>
        <v>87000000</v>
      </c>
      <c r="M591" s="12"/>
    </row>
    <row r="592" spans="1:13" ht="18" customHeight="1">
      <c r="A592" s="11">
        <v>586</v>
      </c>
      <c r="B592" s="170" t="s">
        <v>114</v>
      </c>
      <c r="C592" s="189" t="s">
        <v>2961</v>
      </c>
      <c r="D592" s="57">
        <v>2</v>
      </c>
      <c r="E592" s="190" t="s">
        <v>2967</v>
      </c>
      <c r="F592" s="12" t="s">
        <v>116</v>
      </c>
      <c r="G592" s="12" t="s">
        <v>117</v>
      </c>
      <c r="H592" s="12" t="s">
        <v>253</v>
      </c>
      <c r="I592" s="44">
        <v>60338265</v>
      </c>
      <c r="J592" s="44">
        <v>71792460</v>
      </c>
      <c r="K592" s="44">
        <v>40600</v>
      </c>
      <c r="L592" s="14">
        <f t="shared" si="13"/>
        <v>132171325</v>
      </c>
      <c r="M592" s="12"/>
    </row>
    <row r="593" spans="1:13" ht="18" customHeight="1">
      <c r="A593" s="11">
        <v>587</v>
      </c>
      <c r="B593" s="170" t="s">
        <v>114</v>
      </c>
      <c r="C593" s="189" t="s">
        <v>2961</v>
      </c>
      <c r="D593" s="57">
        <v>2</v>
      </c>
      <c r="E593" s="190" t="s">
        <v>2966</v>
      </c>
      <c r="F593" s="12" t="s">
        <v>116</v>
      </c>
      <c r="G593" s="12" t="s">
        <v>117</v>
      </c>
      <c r="H593" s="12" t="s">
        <v>253</v>
      </c>
      <c r="I593" s="44">
        <v>26714757</v>
      </c>
      <c r="J593" s="44">
        <v>9448424</v>
      </c>
      <c r="K593" s="44">
        <v>479729</v>
      </c>
      <c r="L593" s="14">
        <f t="shared" si="13"/>
        <v>36642910</v>
      </c>
      <c r="M593" s="12"/>
    </row>
    <row r="594" spans="1:13" ht="18" customHeight="1">
      <c r="A594" s="11">
        <v>588</v>
      </c>
      <c r="B594" s="170" t="s">
        <v>114</v>
      </c>
      <c r="C594" s="189" t="s">
        <v>2961</v>
      </c>
      <c r="D594" s="57">
        <v>2</v>
      </c>
      <c r="E594" s="190" t="s">
        <v>2965</v>
      </c>
      <c r="F594" s="12" t="s">
        <v>116</v>
      </c>
      <c r="G594" s="12" t="s">
        <v>117</v>
      </c>
      <c r="H594" s="12" t="s">
        <v>253</v>
      </c>
      <c r="I594" s="44">
        <v>33332343</v>
      </c>
      <c r="J594" s="44">
        <v>33272480</v>
      </c>
      <c r="K594" s="44">
        <v>918180</v>
      </c>
      <c r="L594" s="14">
        <f t="shared" si="13"/>
        <v>67523003</v>
      </c>
      <c r="M594" s="12"/>
    </row>
    <row r="595" spans="1:13" ht="18" customHeight="1">
      <c r="A595" s="11">
        <v>589</v>
      </c>
      <c r="B595" s="170" t="s">
        <v>114</v>
      </c>
      <c r="C595" s="189" t="s">
        <v>2961</v>
      </c>
      <c r="D595" s="57">
        <v>2</v>
      </c>
      <c r="E595" s="190" t="s">
        <v>2962</v>
      </c>
      <c r="F595" s="12" t="s">
        <v>116</v>
      </c>
      <c r="G595" s="12" t="s">
        <v>117</v>
      </c>
      <c r="H595" s="12" t="s">
        <v>0</v>
      </c>
      <c r="I595" s="44">
        <v>98842803</v>
      </c>
      <c r="J595" s="44">
        <v>32278468</v>
      </c>
      <c r="K595" s="44">
        <v>2438472</v>
      </c>
      <c r="L595" s="14">
        <f t="shared" si="13"/>
        <v>133559743</v>
      </c>
      <c r="M595" s="12"/>
    </row>
    <row r="596" spans="1:13" ht="18" customHeight="1">
      <c r="A596" s="11">
        <v>590</v>
      </c>
      <c r="B596" s="170" t="s">
        <v>114</v>
      </c>
      <c r="C596" s="189" t="s">
        <v>2961</v>
      </c>
      <c r="D596" s="57">
        <v>2</v>
      </c>
      <c r="E596" s="190" t="s">
        <v>2963</v>
      </c>
      <c r="F596" s="12" t="s">
        <v>116</v>
      </c>
      <c r="G596" s="12" t="s">
        <v>117</v>
      </c>
      <c r="H596" s="12" t="s">
        <v>253</v>
      </c>
      <c r="I596" s="44">
        <v>67815667</v>
      </c>
      <c r="J596" s="44">
        <v>20003368</v>
      </c>
      <c r="K596" s="44">
        <v>1109427</v>
      </c>
      <c r="L596" s="14">
        <f t="shared" si="13"/>
        <v>88928462</v>
      </c>
      <c r="M596" s="69"/>
    </row>
    <row r="597" spans="1:13" ht="18" customHeight="1">
      <c r="A597" s="11">
        <v>591</v>
      </c>
      <c r="B597" s="170" t="s">
        <v>114</v>
      </c>
      <c r="C597" s="12" t="s">
        <v>3047</v>
      </c>
      <c r="D597" s="12">
        <v>2</v>
      </c>
      <c r="E597" s="13" t="s">
        <v>3064</v>
      </c>
      <c r="F597" s="12" t="s">
        <v>116</v>
      </c>
      <c r="G597" s="12" t="s">
        <v>117</v>
      </c>
      <c r="H597" s="12" t="s">
        <v>26</v>
      </c>
      <c r="I597" s="44">
        <v>385000000</v>
      </c>
      <c r="J597" s="44">
        <v>315000000</v>
      </c>
      <c r="K597" s="44">
        <v>80000000</v>
      </c>
      <c r="L597" s="14">
        <f t="shared" si="13"/>
        <v>780000000</v>
      </c>
      <c r="M597" s="69"/>
    </row>
    <row r="598" spans="1:13" ht="18" customHeight="1">
      <c r="A598" s="11">
        <v>592</v>
      </c>
      <c r="B598" s="170" t="s">
        <v>114</v>
      </c>
      <c r="C598" s="189" t="s">
        <v>2961</v>
      </c>
      <c r="D598" s="57">
        <v>2</v>
      </c>
      <c r="E598" s="190" t="s">
        <v>2964</v>
      </c>
      <c r="F598" s="12" t="s">
        <v>116</v>
      </c>
      <c r="G598" s="12" t="s">
        <v>117</v>
      </c>
      <c r="H598" s="12" t="s">
        <v>0</v>
      </c>
      <c r="I598" s="44">
        <v>89299436</v>
      </c>
      <c r="J598" s="44">
        <v>59624016</v>
      </c>
      <c r="K598" s="44">
        <v>4267223</v>
      </c>
      <c r="L598" s="14">
        <f t="shared" si="13"/>
        <v>153190675</v>
      </c>
      <c r="M598" s="12"/>
    </row>
    <row r="599" spans="1:13" ht="18" customHeight="1">
      <c r="A599" s="11">
        <v>593</v>
      </c>
      <c r="B599" s="170" t="s">
        <v>114</v>
      </c>
      <c r="C599" s="11" t="s">
        <v>2954</v>
      </c>
      <c r="D599" s="11">
        <v>2</v>
      </c>
      <c r="E599" s="20" t="s">
        <v>3067</v>
      </c>
      <c r="F599" s="11" t="s">
        <v>116</v>
      </c>
      <c r="G599" s="11" t="s">
        <v>117</v>
      </c>
      <c r="H599" s="11" t="s">
        <v>26</v>
      </c>
      <c r="I599" s="15">
        <v>139804503</v>
      </c>
      <c r="J599" s="15">
        <v>58441930</v>
      </c>
      <c r="K599" s="15"/>
      <c r="L599" s="14">
        <f t="shared" si="13"/>
        <v>198246433</v>
      </c>
      <c r="M599" s="11"/>
    </row>
    <row r="600" spans="1:13" ht="18" customHeight="1">
      <c r="A600" s="11">
        <v>594</v>
      </c>
      <c r="B600" s="170" t="s">
        <v>114</v>
      </c>
      <c r="C600" s="11" t="s">
        <v>2974</v>
      </c>
      <c r="D600" s="11">
        <v>2</v>
      </c>
      <c r="E600" s="20" t="s">
        <v>3068</v>
      </c>
      <c r="F600" s="11" t="s">
        <v>28</v>
      </c>
      <c r="G600" s="11" t="s">
        <v>191</v>
      </c>
      <c r="H600" s="11" t="s">
        <v>26</v>
      </c>
      <c r="I600" s="15">
        <v>105871223</v>
      </c>
      <c r="J600" s="15">
        <v>30997342</v>
      </c>
      <c r="K600" s="15">
        <v>0</v>
      </c>
      <c r="L600" s="14">
        <f t="shared" si="13"/>
        <v>136868565</v>
      </c>
      <c r="M600" s="11"/>
    </row>
    <row r="601" spans="1:13" ht="18" customHeight="1">
      <c r="A601" s="11">
        <v>595</v>
      </c>
      <c r="B601" s="11" t="s">
        <v>196</v>
      </c>
      <c r="C601" s="11" t="s">
        <v>321</v>
      </c>
      <c r="D601" s="11">
        <v>2</v>
      </c>
      <c r="E601" s="22" t="s">
        <v>3219</v>
      </c>
      <c r="F601" s="11" t="s">
        <v>55</v>
      </c>
      <c r="G601" s="11" t="s">
        <v>154</v>
      </c>
      <c r="H601" s="11" t="s">
        <v>26</v>
      </c>
      <c r="I601" s="15">
        <v>270000000</v>
      </c>
      <c r="J601" s="15">
        <v>0</v>
      </c>
      <c r="K601" s="15">
        <v>0</v>
      </c>
      <c r="L601" s="15">
        <f t="shared" si="13"/>
        <v>270000000</v>
      </c>
      <c r="M601" s="29"/>
    </row>
    <row r="602" spans="1:13" ht="18" customHeight="1">
      <c r="A602" s="11">
        <v>596</v>
      </c>
      <c r="B602" s="11" t="s">
        <v>196</v>
      </c>
      <c r="C602" s="11" t="s">
        <v>115</v>
      </c>
      <c r="D602" s="11">
        <v>2</v>
      </c>
      <c r="E602" s="22" t="s">
        <v>3217</v>
      </c>
      <c r="F602" s="11" t="s">
        <v>116</v>
      </c>
      <c r="G602" s="11" t="s">
        <v>154</v>
      </c>
      <c r="H602" s="11" t="s">
        <v>1</v>
      </c>
      <c r="I602" s="15">
        <v>500000000</v>
      </c>
      <c r="J602" s="15">
        <v>500000000</v>
      </c>
      <c r="K602" s="15"/>
      <c r="L602" s="15">
        <f t="shared" si="13"/>
        <v>1000000000</v>
      </c>
      <c r="M602" s="29"/>
    </row>
    <row r="603" spans="1:13" ht="18" customHeight="1">
      <c r="A603" s="11">
        <v>597</v>
      </c>
      <c r="B603" s="11" t="s">
        <v>196</v>
      </c>
      <c r="C603" s="11" t="s">
        <v>122</v>
      </c>
      <c r="D603" s="11">
        <v>2</v>
      </c>
      <c r="E603" s="22" t="s">
        <v>3220</v>
      </c>
      <c r="F603" s="11" t="s">
        <v>73</v>
      </c>
      <c r="G603" s="11" t="s">
        <v>127</v>
      </c>
      <c r="H603" s="11" t="s">
        <v>18</v>
      </c>
      <c r="I603" s="15">
        <v>180000000</v>
      </c>
      <c r="J603" s="15"/>
      <c r="K603" s="15"/>
      <c r="L603" s="15">
        <f t="shared" si="13"/>
        <v>180000000</v>
      </c>
      <c r="M603" s="11"/>
    </row>
    <row r="604" spans="1:13" ht="18" customHeight="1">
      <c r="A604" s="11">
        <v>598</v>
      </c>
      <c r="B604" s="11" t="s">
        <v>196</v>
      </c>
      <c r="C604" s="11" t="s">
        <v>3166</v>
      </c>
      <c r="D604" s="11">
        <v>2</v>
      </c>
      <c r="E604" s="22" t="s">
        <v>3223</v>
      </c>
      <c r="F604" s="11" t="s">
        <v>116</v>
      </c>
      <c r="G604" s="11" t="s">
        <v>202</v>
      </c>
      <c r="H604" s="11" t="s">
        <v>18</v>
      </c>
      <c r="I604" s="15">
        <v>95000000</v>
      </c>
      <c r="J604" s="15">
        <v>0</v>
      </c>
      <c r="K604" s="15">
        <v>0</v>
      </c>
      <c r="L604" s="15">
        <f t="shared" si="13"/>
        <v>95000000</v>
      </c>
      <c r="M604" s="11"/>
    </row>
    <row r="605" spans="1:13" ht="18" customHeight="1">
      <c r="A605" s="11">
        <v>599</v>
      </c>
      <c r="B605" s="11" t="s">
        <v>196</v>
      </c>
      <c r="C605" s="11" t="s">
        <v>3166</v>
      </c>
      <c r="D605" s="11">
        <v>2</v>
      </c>
      <c r="E605" s="22" t="s">
        <v>3222</v>
      </c>
      <c r="F605" s="11" t="s">
        <v>116</v>
      </c>
      <c r="G605" s="11" t="s">
        <v>202</v>
      </c>
      <c r="H605" s="11" t="s">
        <v>26</v>
      </c>
      <c r="I605" s="15">
        <v>476732719</v>
      </c>
      <c r="J605" s="15">
        <v>531019176</v>
      </c>
      <c r="K605" s="15">
        <v>0</v>
      </c>
      <c r="L605" s="15">
        <f t="shared" si="13"/>
        <v>1007751895</v>
      </c>
      <c r="M605" s="11"/>
    </row>
    <row r="606" spans="1:13" ht="18" customHeight="1">
      <c r="A606" s="11">
        <v>600</v>
      </c>
      <c r="B606" s="11" t="s">
        <v>196</v>
      </c>
      <c r="C606" s="11" t="s">
        <v>3166</v>
      </c>
      <c r="D606" s="11">
        <v>2</v>
      </c>
      <c r="E606" s="22" t="s">
        <v>3221</v>
      </c>
      <c r="F606" s="11" t="s">
        <v>116</v>
      </c>
      <c r="G606" s="11" t="s">
        <v>202</v>
      </c>
      <c r="H606" s="11" t="s">
        <v>18</v>
      </c>
      <c r="I606" s="15">
        <v>130000000</v>
      </c>
      <c r="J606" s="15">
        <v>30000000</v>
      </c>
      <c r="K606" s="15">
        <v>51000000</v>
      </c>
      <c r="L606" s="15">
        <f t="shared" si="13"/>
        <v>211000000</v>
      </c>
      <c r="M606" s="11"/>
    </row>
    <row r="607" spans="1:13" ht="18" customHeight="1">
      <c r="A607" s="11">
        <v>601</v>
      </c>
      <c r="B607" s="11" t="s">
        <v>196</v>
      </c>
      <c r="C607" s="11" t="s">
        <v>3200</v>
      </c>
      <c r="D607" s="11">
        <v>2</v>
      </c>
      <c r="E607" s="67" t="s">
        <v>3218</v>
      </c>
      <c r="F607" s="57" t="s">
        <v>20</v>
      </c>
      <c r="G607" s="11" t="s">
        <v>172</v>
      </c>
      <c r="H607" s="11" t="s">
        <v>1</v>
      </c>
      <c r="I607" s="15">
        <v>907255163</v>
      </c>
      <c r="J607" s="15">
        <f>17000000+3000000+10000000</f>
        <v>30000000</v>
      </c>
      <c r="K607" s="15"/>
      <c r="L607" s="15">
        <f t="shared" si="13"/>
        <v>937255163</v>
      </c>
      <c r="M607" s="11"/>
    </row>
    <row r="608" spans="1:13" ht="18" customHeight="1">
      <c r="A608" s="11">
        <v>602</v>
      </c>
      <c r="B608" s="11" t="s">
        <v>196</v>
      </c>
      <c r="C608" s="11" t="s">
        <v>94</v>
      </c>
      <c r="D608" s="11">
        <v>2</v>
      </c>
      <c r="E608" s="22" t="s">
        <v>3224</v>
      </c>
      <c r="F608" s="11" t="s">
        <v>62</v>
      </c>
      <c r="G608" s="11" t="s">
        <v>51</v>
      </c>
      <c r="H608" s="11" t="s">
        <v>31</v>
      </c>
      <c r="I608" s="15">
        <v>1400000000</v>
      </c>
      <c r="J608" s="15">
        <v>100000000</v>
      </c>
      <c r="K608" s="15"/>
      <c r="L608" s="15">
        <f t="shared" si="13"/>
        <v>1500000000</v>
      </c>
      <c r="M608" s="11" t="s">
        <v>289</v>
      </c>
    </row>
    <row r="609" spans="1:13" ht="18" customHeight="1">
      <c r="A609" s="11">
        <v>603</v>
      </c>
      <c r="B609" s="11" t="s">
        <v>130</v>
      </c>
      <c r="C609" s="11" t="s">
        <v>29</v>
      </c>
      <c r="D609" s="11">
        <v>2</v>
      </c>
      <c r="E609" s="22" t="s">
        <v>3291</v>
      </c>
      <c r="F609" s="11" t="s">
        <v>62</v>
      </c>
      <c r="G609" s="11" t="s">
        <v>70</v>
      </c>
      <c r="H609" s="11" t="s">
        <v>31</v>
      </c>
      <c r="I609" s="15">
        <v>700000000</v>
      </c>
      <c r="J609" s="15"/>
      <c r="K609" s="15"/>
      <c r="L609" s="15">
        <f t="shared" si="13"/>
        <v>700000000</v>
      </c>
      <c r="M609" s="11" t="s">
        <v>1622</v>
      </c>
    </row>
    <row r="610" spans="1:13" ht="18" customHeight="1">
      <c r="A610" s="11">
        <v>604</v>
      </c>
      <c r="B610" s="11" t="s">
        <v>130</v>
      </c>
      <c r="C610" s="11" t="s">
        <v>29</v>
      </c>
      <c r="D610" s="11">
        <v>2</v>
      </c>
      <c r="E610" s="22" t="s">
        <v>3292</v>
      </c>
      <c r="F610" s="11" t="s">
        <v>62</v>
      </c>
      <c r="G610" s="11" t="s">
        <v>70</v>
      </c>
      <c r="H610" s="11" t="s">
        <v>26</v>
      </c>
      <c r="I610" s="15">
        <v>800000000</v>
      </c>
      <c r="J610" s="15"/>
      <c r="K610" s="15"/>
      <c r="L610" s="15">
        <f t="shared" si="13"/>
        <v>800000000</v>
      </c>
      <c r="M610" s="29"/>
    </row>
    <row r="611" spans="1:13" ht="18" customHeight="1">
      <c r="A611" s="11">
        <v>605</v>
      </c>
      <c r="B611" s="11" t="s">
        <v>130</v>
      </c>
      <c r="C611" s="11" t="s">
        <v>29</v>
      </c>
      <c r="D611" s="11">
        <v>2</v>
      </c>
      <c r="E611" s="22" t="s">
        <v>3293</v>
      </c>
      <c r="F611" s="11" t="s">
        <v>62</v>
      </c>
      <c r="G611" s="11" t="s">
        <v>70</v>
      </c>
      <c r="H611" s="11" t="s">
        <v>26</v>
      </c>
      <c r="I611" s="15">
        <v>180000000</v>
      </c>
      <c r="J611" s="15">
        <v>90000000</v>
      </c>
      <c r="K611" s="15"/>
      <c r="L611" s="15">
        <f t="shared" si="13"/>
        <v>270000000</v>
      </c>
      <c r="M611" s="29"/>
    </row>
    <row r="612" spans="1:13" ht="18" customHeight="1">
      <c r="A612" s="11">
        <v>606</v>
      </c>
      <c r="B612" s="11" t="s">
        <v>130</v>
      </c>
      <c r="C612" s="11" t="s">
        <v>132</v>
      </c>
      <c r="D612" s="11">
        <v>2</v>
      </c>
      <c r="E612" s="22" t="s">
        <v>3302</v>
      </c>
      <c r="F612" s="11" t="s">
        <v>28</v>
      </c>
      <c r="G612" s="11" t="s">
        <v>70</v>
      </c>
      <c r="H612" s="11" t="s">
        <v>26</v>
      </c>
      <c r="I612" s="15">
        <v>105000000</v>
      </c>
      <c r="J612" s="15">
        <v>65000000</v>
      </c>
      <c r="K612" s="15"/>
      <c r="L612" s="15">
        <f t="shared" si="13"/>
        <v>170000000</v>
      </c>
      <c r="M612" s="29"/>
    </row>
    <row r="613" spans="1:13" ht="18" customHeight="1">
      <c r="A613" s="11">
        <v>607</v>
      </c>
      <c r="B613" s="11" t="s">
        <v>3269</v>
      </c>
      <c r="C613" s="11" t="s">
        <v>3278</v>
      </c>
      <c r="D613" s="32">
        <v>2</v>
      </c>
      <c r="E613" s="60" t="s">
        <v>3409</v>
      </c>
      <c r="F613" s="11" t="s">
        <v>4705</v>
      </c>
      <c r="G613" s="32" t="s">
        <v>4713</v>
      </c>
      <c r="H613" s="32" t="s">
        <v>1</v>
      </c>
      <c r="I613" s="45">
        <v>76434872</v>
      </c>
      <c r="J613" s="45"/>
      <c r="K613" s="45"/>
      <c r="L613" s="28">
        <f t="shared" si="13"/>
        <v>76434872</v>
      </c>
      <c r="M613" s="11"/>
    </row>
    <row r="614" spans="1:13" ht="18" customHeight="1">
      <c r="A614" s="11">
        <v>608</v>
      </c>
      <c r="B614" s="11" t="s">
        <v>130</v>
      </c>
      <c r="C614" s="11" t="s">
        <v>32</v>
      </c>
      <c r="D614" s="11">
        <v>2</v>
      </c>
      <c r="E614" s="22" t="s">
        <v>3294</v>
      </c>
      <c r="F614" s="57" t="s">
        <v>20</v>
      </c>
      <c r="G614" s="11" t="s">
        <v>70</v>
      </c>
      <c r="H614" s="11" t="s">
        <v>26</v>
      </c>
      <c r="I614" s="15">
        <v>580000000</v>
      </c>
      <c r="J614" s="15">
        <v>1065000000</v>
      </c>
      <c r="K614" s="15">
        <v>80000000</v>
      </c>
      <c r="L614" s="15">
        <f t="shared" si="13"/>
        <v>1725000000</v>
      </c>
      <c r="M614" s="29"/>
    </row>
    <row r="615" spans="1:13" ht="18" customHeight="1">
      <c r="A615" s="11">
        <v>609</v>
      </c>
      <c r="B615" s="11" t="s">
        <v>130</v>
      </c>
      <c r="C615" s="11" t="s">
        <v>3298</v>
      </c>
      <c r="D615" s="11">
        <v>2</v>
      </c>
      <c r="E615" s="22" t="s">
        <v>3301</v>
      </c>
      <c r="F615" s="11" t="s">
        <v>28</v>
      </c>
      <c r="G615" s="11" t="s">
        <v>70</v>
      </c>
      <c r="H615" s="11" t="s">
        <v>26</v>
      </c>
      <c r="I615" s="15">
        <v>40294304</v>
      </c>
      <c r="J615" s="15"/>
      <c r="K615" s="15"/>
      <c r="L615" s="15">
        <f t="shared" si="13"/>
        <v>40294304</v>
      </c>
      <c r="M615" s="29"/>
    </row>
    <row r="616" spans="1:13" ht="18" customHeight="1">
      <c r="A616" s="11">
        <v>610</v>
      </c>
      <c r="B616" s="11" t="s">
        <v>130</v>
      </c>
      <c r="C616" s="11" t="s">
        <v>3298</v>
      </c>
      <c r="D616" s="32">
        <v>2</v>
      </c>
      <c r="E616" s="60" t="s">
        <v>3305</v>
      </c>
      <c r="F616" s="11" t="s">
        <v>28</v>
      </c>
      <c r="G616" s="11" t="s">
        <v>70</v>
      </c>
      <c r="H616" s="11" t="s">
        <v>26</v>
      </c>
      <c r="I616" s="45">
        <v>32660278</v>
      </c>
      <c r="J616" s="15"/>
      <c r="K616" s="15"/>
      <c r="L616" s="15">
        <f t="shared" si="13"/>
        <v>32660278</v>
      </c>
      <c r="M616" s="29"/>
    </row>
    <row r="617" spans="1:13" ht="18" customHeight="1">
      <c r="A617" s="11">
        <v>611</v>
      </c>
      <c r="B617" s="11" t="s">
        <v>130</v>
      </c>
      <c r="C617" s="11" t="s">
        <v>3298</v>
      </c>
      <c r="D617" s="32">
        <v>2</v>
      </c>
      <c r="E617" s="60" t="s">
        <v>3306</v>
      </c>
      <c r="F617" s="11" t="s">
        <v>28</v>
      </c>
      <c r="G617" s="11" t="s">
        <v>70</v>
      </c>
      <c r="H617" s="11" t="s">
        <v>26</v>
      </c>
      <c r="I617" s="45">
        <v>39339126</v>
      </c>
      <c r="J617" s="15"/>
      <c r="K617" s="15"/>
      <c r="L617" s="15">
        <f t="shared" si="13"/>
        <v>39339126</v>
      </c>
      <c r="M617" s="29"/>
    </row>
    <row r="618" spans="1:13" ht="18" customHeight="1">
      <c r="A618" s="11">
        <v>612</v>
      </c>
      <c r="B618" s="11" t="s">
        <v>130</v>
      </c>
      <c r="C618" s="11" t="s">
        <v>3298</v>
      </c>
      <c r="D618" s="11">
        <v>2</v>
      </c>
      <c r="E618" s="22" t="s">
        <v>3300</v>
      </c>
      <c r="F618" s="11" t="s">
        <v>28</v>
      </c>
      <c r="G618" s="11" t="s">
        <v>70</v>
      </c>
      <c r="H618" s="11" t="s">
        <v>26</v>
      </c>
      <c r="I618" s="15">
        <v>58798376</v>
      </c>
      <c r="J618" s="15"/>
      <c r="K618" s="15"/>
      <c r="L618" s="15">
        <f t="shared" si="13"/>
        <v>58798376</v>
      </c>
      <c r="M618" s="29"/>
    </row>
    <row r="619" spans="1:13" ht="18" customHeight="1">
      <c r="A619" s="11">
        <v>613</v>
      </c>
      <c r="B619" s="11" t="s">
        <v>130</v>
      </c>
      <c r="C619" s="11" t="s">
        <v>3298</v>
      </c>
      <c r="D619" s="11">
        <v>2</v>
      </c>
      <c r="E619" s="22" t="s">
        <v>3299</v>
      </c>
      <c r="F619" s="11" t="s">
        <v>28</v>
      </c>
      <c r="G619" s="11" t="s">
        <v>70</v>
      </c>
      <c r="H619" s="11" t="s">
        <v>26</v>
      </c>
      <c r="I619" s="15">
        <v>130000000</v>
      </c>
      <c r="J619" s="15">
        <v>45000000</v>
      </c>
      <c r="K619" s="15">
        <v>30000000</v>
      </c>
      <c r="L619" s="15">
        <f t="shared" si="13"/>
        <v>205000000</v>
      </c>
      <c r="M619" s="29"/>
    </row>
    <row r="620" spans="1:13" ht="18" customHeight="1">
      <c r="A620" s="11">
        <v>614</v>
      </c>
      <c r="B620" s="11" t="s">
        <v>130</v>
      </c>
      <c r="C620" s="11" t="s">
        <v>42</v>
      </c>
      <c r="D620" s="11">
        <v>2</v>
      </c>
      <c r="E620" s="22" t="s">
        <v>3290</v>
      </c>
      <c r="F620" s="11" t="s">
        <v>28</v>
      </c>
      <c r="G620" s="11" t="s">
        <v>70</v>
      </c>
      <c r="H620" s="11" t="s">
        <v>26</v>
      </c>
      <c r="I620" s="15">
        <v>1155067954</v>
      </c>
      <c r="J620" s="15">
        <v>659780491</v>
      </c>
      <c r="K620" s="15">
        <v>4806171</v>
      </c>
      <c r="L620" s="15">
        <f t="shared" si="13"/>
        <v>1819654616</v>
      </c>
      <c r="M620" s="29"/>
    </row>
    <row r="621" spans="1:13" ht="18" customHeight="1">
      <c r="A621" s="11">
        <v>615</v>
      </c>
      <c r="B621" s="11" t="s">
        <v>130</v>
      </c>
      <c r="C621" s="11" t="s">
        <v>94</v>
      </c>
      <c r="D621" s="11">
        <v>2</v>
      </c>
      <c r="E621" s="22" t="s">
        <v>3295</v>
      </c>
      <c r="F621" s="11" t="s">
        <v>62</v>
      </c>
      <c r="G621" s="11" t="s">
        <v>70</v>
      </c>
      <c r="H621" s="11" t="s">
        <v>26</v>
      </c>
      <c r="I621" s="15">
        <v>70000000</v>
      </c>
      <c r="J621" s="15">
        <v>374000000</v>
      </c>
      <c r="K621" s="15"/>
      <c r="L621" s="15">
        <f t="shared" si="13"/>
        <v>444000000</v>
      </c>
      <c r="M621" s="29"/>
    </row>
    <row r="622" spans="1:13" ht="18" customHeight="1">
      <c r="A622" s="11">
        <v>616</v>
      </c>
      <c r="B622" s="11" t="s">
        <v>130</v>
      </c>
      <c r="C622" s="11" t="s">
        <v>135</v>
      </c>
      <c r="D622" s="11">
        <v>2</v>
      </c>
      <c r="E622" s="22" t="s">
        <v>3303</v>
      </c>
      <c r="F622" s="57" t="s">
        <v>20</v>
      </c>
      <c r="G622" s="11" t="s">
        <v>70</v>
      </c>
      <c r="H622" s="11" t="s">
        <v>31</v>
      </c>
      <c r="I622" s="15">
        <v>65000000</v>
      </c>
      <c r="J622" s="15"/>
      <c r="K622" s="15"/>
      <c r="L622" s="15">
        <f t="shared" si="13"/>
        <v>65000000</v>
      </c>
      <c r="M622" s="11" t="s">
        <v>208</v>
      </c>
    </row>
    <row r="623" spans="1:13" ht="18" customHeight="1">
      <c r="A623" s="11">
        <v>617</v>
      </c>
      <c r="B623" s="11" t="s">
        <v>130</v>
      </c>
      <c r="C623" s="11" t="s">
        <v>135</v>
      </c>
      <c r="D623" s="11">
        <v>2</v>
      </c>
      <c r="E623" s="22" t="s">
        <v>3304</v>
      </c>
      <c r="F623" s="57" t="s">
        <v>20</v>
      </c>
      <c r="G623" s="11" t="s">
        <v>70</v>
      </c>
      <c r="H623" s="11" t="s">
        <v>26</v>
      </c>
      <c r="I623" s="15">
        <v>431000000</v>
      </c>
      <c r="J623" s="15">
        <v>25200000</v>
      </c>
      <c r="K623" s="15"/>
      <c r="L623" s="15">
        <f t="shared" si="13"/>
        <v>456200000</v>
      </c>
      <c r="M623" s="29"/>
    </row>
    <row r="624" spans="1:13" ht="18" customHeight="1">
      <c r="A624" s="11">
        <v>618</v>
      </c>
      <c r="B624" s="11" t="s">
        <v>130</v>
      </c>
      <c r="C624" s="11" t="s">
        <v>27</v>
      </c>
      <c r="D624" s="11">
        <v>2</v>
      </c>
      <c r="E624" s="22" t="s">
        <v>3297</v>
      </c>
      <c r="F624" s="11" t="s">
        <v>45</v>
      </c>
      <c r="G624" s="11" t="s">
        <v>70</v>
      </c>
      <c r="H624" s="11" t="s">
        <v>26</v>
      </c>
      <c r="I624" s="15">
        <v>160000000</v>
      </c>
      <c r="J624" s="15"/>
      <c r="K624" s="15"/>
      <c r="L624" s="15">
        <f t="shared" si="13"/>
        <v>160000000</v>
      </c>
      <c r="M624" s="29"/>
    </row>
    <row r="625" spans="1:13" ht="18" customHeight="1">
      <c r="A625" s="11">
        <v>619</v>
      </c>
      <c r="B625" s="11" t="s">
        <v>130</v>
      </c>
      <c r="C625" s="11" t="s">
        <v>27</v>
      </c>
      <c r="D625" s="11">
        <v>2</v>
      </c>
      <c r="E625" s="22" t="s">
        <v>3296</v>
      </c>
      <c r="F625" s="11" t="s">
        <v>144</v>
      </c>
      <c r="G625" s="11" t="s">
        <v>70</v>
      </c>
      <c r="H625" s="11" t="s">
        <v>26</v>
      </c>
      <c r="I625" s="15">
        <v>100000000</v>
      </c>
      <c r="J625" s="15"/>
      <c r="K625" s="15"/>
      <c r="L625" s="15">
        <f t="shared" si="13"/>
        <v>100000000</v>
      </c>
      <c r="M625" s="29"/>
    </row>
    <row r="626" spans="1:13" ht="18" customHeight="1">
      <c r="A626" s="11">
        <v>620</v>
      </c>
      <c r="B626" s="12" t="s">
        <v>173</v>
      </c>
      <c r="C626" s="12" t="s">
        <v>174</v>
      </c>
      <c r="D626" s="12">
        <v>2</v>
      </c>
      <c r="E626" s="16" t="s">
        <v>3502</v>
      </c>
      <c r="F626" s="12" t="s">
        <v>73</v>
      </c>
      <c r="G626" s="12" t="s">
        <v>312</v>
      </c>
      <c r="H626" s="12" t="s">
        <v>26</v>
      </c>
      <c r="I626" s="14">
        <v>39000000</v>
      </c>
      <c r="J626" s="14"/>
      <c r="K626" s="14"/>
      <c r="L626" s="14">
        <f t="shared" si="13"/>
        <v>39000000</v>
      </c>
      <c r="M626" s="69"/>
    </row>
    <row r="627" spans="1:13" ht="18" customHeight="1">
      <c r="A627" s="11">
        <v>621</v>
      </c>
      <c r="B627" s="12" t="s">
        <v>173</v>
      </c>
      <c r="C627" s="12" t="s">
        <v>174</v>
      </c>
      <c r="D627" s="12">
        <v>2</v>
      </c>
      <c r="E627" s="16" t="s">
        <v>3501</v>
      </c>
      <c r="F627" s="12" t="s">
        <v>73</v>
      </c>
      <c r="G627" s="12" t="s">
        <v>312</v>
      </c>
      <c r="H627" s="12" t="s">
        <v>26</v>
      </c>
      <c r="I627" s="14">
        <v>66000000</v>
      </c>
      <c r="J627" s="14"/>
      <c r="K627" s="14"/>
      <c r="L627" s="14">
        <f t="shared" si="13"/>
        <v>66000000</v>
      </c>
      <c r="M627" s="12"/>
    </row>
    <row r="628" spans="1:13" ht="18" customHeight="1">
      <c r="A628" s="11">
        <v>622</v>
      </c>
      <c r="B628" s="11" t="s">
        <v>3516</v>
      </c>
      <c r="C628" s="11" t="s">
        <v>3517</v>
      </c>
      <c r="D628" s="11">
        <v>2</v>
      </c>
      <c r="E628" s="22" t="s">
        <v>3522</v>
      </c>
      <c r="F628" s="11" t="s">
        <v>62</v>
      </c>
      <c r="G628" s="11" t="s">
        <v>280</v>
      </c>
      <c r="H628" s="11" t="s">
        <v>0</v>
      </c>
      <c r="I628" s="15">
        <v>28672000000</v>
      </c>
      <c r="J628" s="15">
        <v>1602000000</v>
      </c>
      <c r="K628" s="15"/>
      <c r="L628" s="15">
        <f t="shared" si="13"/>
        <v>30274000000</v>
      </c>
      <c r="M628" s="11"/>
    </row>
    <row r="629" spans="1:13" ht="18" customHeight="1">
      <c r="A629" s="11">
        <v>623</v>
      </c>
      <c r="B629" s="11" t="s">
        <v>3516</v>
      </c>
      <c r="C629" s="11" t="s">
        <v>3517</v>
      </c>
      <c r="D629" s="11">
        <v>2</v>
      </c>
      <c r="E629" s="22" t="s">
        <v>3521</v>
      </c>
      <c r="F629" s="11" t="s">
        <v>62</v>
      </c>
      <c r="G629" s="11" t="s">
        <v>280</v>
      </c>
      <c r="H629" s="11" t="s">
        <v>65</v>
      </c>
      <c r="I629" s="15">
        <v>27786000000</v>
      </c>
      <c r="J629" s="15">
        <v>30441000000</v>
      </c>
      <c r="K629" s="15"/>
      <c r="L629" s="15">
        <f t="shared" si="13"/>
        <v>58227000000</v>
      </c>
      <c r="M629" s="11" t="s">
        <v>1366</v>
      </c>
    </row>
    <row r="630" spans="1:13" ht="18" customHeight="1">
      <c r="A630" s="11">
        <v>624</v>
      </c>
      <c r="B630" s="11" t="s">
        <v>3526</v>
      </c>
      <c r="C630" s="11" t="s">
        <v>3527</v>
      </c>
      <c r="D630" s="11">
        <v>2</v>
      </c>
      <c r="E630" s="22" t="s">
        <v>3528</v>
      </c>
      <c r="F630" s="11" t="s">
        <v>73</v>
      </c>
      <c r="G630" s="11" t="s">
        <v>60</v>
      </c>
      <c r="H630" s="11" t="s">
        <v>1</v>
      </c>
      <c r="I630" s="15">
        <v>130000000</v>
      </c>
      <c r="J630" s="15"/>
      <c r="K630" s="15"/>
      <c r="L630" s="15">
        <f t="shared" si="13"/>
        <v>130000000</v>
      </c>
      <c r="M630" s="11"/>
    </row>
    <row r="631" spans="1:13" ht="18" customHeight="1">
      <c r="A631" s="11">
        <v>625</v>
      </c>
      <c r="B631" s="57" t="s">
        <v>3544</v>
      </c>
      <c r="C631" s="11" t="s">
        <v>120</v>
      </c>
      <c r="D631" s="11">
        <v>2</v>
      </c>
      <c r="E631" s="22" t="s">
        <v>3572</v>
      </c>
      <c r="F631" s="11" t="s">
        <v>62</v>
      </c>
      <c r="G631" s="11" t="s">
        <v>176</v>
      </c>
      <c r="H631" s="11" t="s">
        <v>18</v>
      </c>
      <c r="I631" s="15">
        <v>100000000</v>
      </c>
      <c r="J631" s="15">
        <v>15000000</v>
      </c>
      <c r="K631" s="15"/>
      <c r="L631" s="15">
        <f t="shared" si="13"/>
        <v>115000000</v>
      </c>
      <c r="M631" s="29" t="s">
        <v>696</v>
      </c>
    </row>
    <row r="632" spans="1:13" ht="18" customHeight="1">
      <c r="A632" s="11">
        <v>626</v>
      </c>
      <c r="B632" s="57" t="s">
        <v>3544</v>
      </c>
      <c r="C632" s="57" t="s">
        <v>3548</v>
      </c>
      <c r="D632" s="11">
        <v>2</v>
      </c>
      <c r="E632" s="22" t="s">
        <v>3576</v>
      </c>
      <c r="F632" s="11" t="s">
        <v>116</v>
      </c>
      <c r="G632" s="12" t="s">
        <v>17</v>
      </c>
      <c r="H632" s="11" t="s">
        <v>26</v>
      </c>
      <c r="I632" s="15">
        <v>25000000</v>
      </c>
      <c r="J632" s="15"/>
      <c r="K632" s="15"/>
      <c r="L632" s="15">
        <f t="shared" si="13"/>
        <v>25000000</v>
      </c>
      <c r="M632" s="12"/>
    </row>
    <row r="633" spans="1:13" ht="18" customHeight="1">
      <c r="A633" s="11">
        <v>627</v>
      </c>
      <c r="B633" s="57" t="s">
        <v>3544</v>
      </c>
      <c r="C633" s="57" t="s">
        <v>3548</v>
      </c>
      <c r="D633" s="11">
        <v>2</v>
      </c>
      <c r="E633" s="22" t="s">
        <v>3575</v>
      </c>
      <c r="F633" s="11" t="s">
        <v>116</v>
      </c>
      <c r="G633" s="12" t="s">
        <v>17</v>
      </c>
      <c r="H633" s="11" t="s">
        <v>26</v>
      </c>
      <c r="I633" s="15">
        <v>120000000</v>
      </c>
      <c r="J633" s="15"/>
      <c r="K633" s="15"/>
      <c r="L633" s="15">
        <f t="shared" si="13"/>
        <v>120000000</v>
      </c>
      <c r="M633" s="11"/>
    </row>
    <row r="634" spans="1:13" ht="18" customHeight="1">
      <c r="A634" s="11">
        <v>628</v>
      </c>
      <c r="B634" s="57" t="s">
        <v>3544</v>
      </c>
      <c r="C634" s="11" t="s">
        <v>115</v>
      </c>
      <c r="D634" s="11">
        <v>2</v>
      </c>
      <c r="E634" s="22" t="s">
        <v>3573</v>
      </c>
      <c r="F634" s="11" t="s">
        <v>116</v>
      </c>
      <c r="G634" s="11" t="s">
        <v>67</v>
      </c>
      <c r="H634" s="11" t="s">
        <v>18</v>
      </c>
      <c r="I634" s="15">
        <v>1332643753</v>
      </c>
      <c r="J634" s="15">
        <v>901362752</v>
      </c>
      <c r="K634" s="15">
        <v>5214518</v>
      </c>
      <c r="L634" s="15">
        <f t="shared" si="13"/>
        <v>2239221023</v>
      </c>
      <c r="M634" s="11"/>
    </row>
    <row r="635" spans="1:13" ht="18" customHeight="1">
      <c r="A635" s="11">
        <v>629</v>
      </c>
      <c r="B635" s="57" t="s">
        <v>3544</v>
      </c>
      <c r="C635" s="11" t="s">
        <v>115</v>
      </c>
      <c r="D635" s="11">
        <v>2</v>
      </c>
      <c r="E635" s="22" t="s">
        <v>3574</v>
      </c>
      <c r="F635" s="11" t="s">
        <v>116</v>
      </c>
      <c r="G635" s="11" t="s">
        <v>67</v>
      </c>
      <c r="H635" s="11" t="s">
        <v>26</v>
      </c>
      <c r="I635" s="15">
        <v>26109594</v>
      </c>
      <c r="J635" s="15"/>
      <c r="K635" s="15"/>
      <c r="L635" s="15">
        <f t="shared" si="13"/>
        <v>26109594</v>
      </c>
      <c r="M635" s="11"/>
    </row>
    <row r="636" spans="1:13" ht="18" customHeight="1">
      <c r="A636" s="11">
        <v>630</v>
      </c>
      <c r="B636" s="57" t="s">
        <v>3544</v>
      </c>
      <c r="C636" s="12" t="s">
        <v>3550</v>
      </c>
      <c r="D636" s="12">
        <v>2</v>
      </c>
      <c r="E636" s="16" t="s">
        <v>3577</v>
      </c>
      <c r="F636" s="11" t="s">
        <v>116</v>
      </c>
      <c r="G636" s="12" t="s">
        <v>17</v>
      </c>
      <c r="H636" s="12" t="s">
        <v>26</v>
      </c>
      <c r="I636" s="14">
        <v>200000000</v>
      </c>
      <c r="J636" s="14">
        <v>0</v>
      </c>
      <c r="K636" s="14">
        <v>0</v>
      </c>
      <c r="L636" s="15">
        <f t="shared" si="13"/>
        <v>200000000</v>
      </c>
      <c r="M636" s="12"/>
    </row>
    <row r="637" spans="1:13" ht="18" customHeight="1">
      <c r="A637" s="11">
        <v>631</v>
      </c>
      <c r="B637" s="57" t="s">
        <v>3544</v>
      </c>
      <c r="C637" s="11" t="s">
        <v>3553</v>
      </c>
      <c r="D637" s="11">
        <v>2</v>
      </c>
      <c r="E637" s="20" t="s">
        <v>3578</v>
      </c>
      <c r="F637" s="11" t="s">
        <v>116</v>
      </c>
      <c r="G637" s="11" t="s">
        <v>67</v>
      </c>
      <c r="H637" s="11" t="s">
        <v>26</v>
      </c>
      <c r="I637" s="15">
        <v>85000000</v>
      </c>
      <c r="J637" s="15">
        <v>153000000</v>
      </c>
      <c r="K637" s="15">
        <v>0</v>
      </c>
      <c r="L637" s="15">
        <f t="shared" si="13"/>
        <v>238000000</v>
      </c>
      <c r="M637" s="11"/>
    </row>
    <row r="638" spans="1:13" ht="18" customHeight="1">
      <c r="A638" s="11">
        <v>632</v>
      </c>
      <c r="B638" s="57" t="s">
        <v>3544</v>
      </c>
      <c r="C638" s="11" t="s">
        <v>122</v>
      </c>
      <c r="D638" s="11">
        <v>2</v>
      </c>
      <c r="E638" s="22" t="s">
        <v>3581</v>
      </c>
      <c r="F638" s="57" t="s">
        <v>20</v>
      </c>
      <c r="G638" s="11" t="s">
        <v>17</v>
      </c>
      <c r="H638" s="11" t="s">
        <v>1</v>
      </c>
      <c r="I638" s="15">
        <v>11000000</v>
      </c>
      <c r="J638" s="15"/>
      <c r="K638" s="15"/>
      <c r="L638" s="15">
        <f t="shared" si="13"/>
        <v>11000000</v>
      </c>
      <c r="M638" s="29"/>
    </row>
    <row r="639" spans="1:13" ht="18" customHeight="1">
      <c r="A639" s="11">
        <v>633</v>
      </c>
      <c r="B639" s="57" t="s">
        <v>3544</v>
      </c>
      <c r="C639" s="11" t="s">
        <v>122</v>
      </c>
      <c r="D639" s="11">
        <v>2</v>
      </c>
      <c r="E639" s="36" t="s">
        <v>3580</v>
      </c>
      <c r="F639" s="57" t="s">
        <v>20</v>
      </c>
      <c r="G639" s="11" t="s">
        <v>67</v>
      </c>
      <c r="H639" s="11" t="s">
        <v>1</v>
      </c>
      <c r="I639" s="15">
        <v>1240000000</v>
      </c>
      <c r="J639" s="15">
        <v>0</v>
      </c>
      <c r="K639" s="15">
        <v>0</v>
      </c>
      <c r="L639" s="15">
        <f t="shared" si="13"/>
        <v>1240000000</v>
      </c>
      <c r="M639" s="11"/>
    </row>
    <row r="640" spans="1:13" ht="18" customHeight="1">
      <c r="A640" s="11">
        <v>634</v>
      </c>
      <c r="B640" s="57" t="s">
        <v>3544</v>
      </c>
      <c r="C640" s="11" t="s">
        <v>3582</v>
      </c>
      <c r="D640" s="11">
        <v>2</v>
      </c>
      <c r="E640" s="22" t="s">
        <v>3583</v>
      </c>
      <c r="F640" s="57" t="s">
        <v>20</v>
      </c>
      <c r="G640" s="11" t="s">
        <v>176</v>
      </c>
      <c r="H640" s="11" t="s">
        <v>1</v>
      </c>
      <c r="I640" s="15">
        <v>25000000</v>
      </c>
      <c r="J640" s="15"/>
      <c r="K640" s="15"/>
      <c r="L640" s="15">
        <f t="shared" si="13"/>
        <v>25000000</v>
      </c>
      <c r="M640" s="29"/>
    </row>
    <row r="641" spans="1:13" ht="18" customHeight="1">
      <c r="A641" s="11">
        <v>635</v>
      </c>
      <c r="B641" s="57" t="s">
        <v>3544</v>
      </c>
      <c r="C641" s="12" t="s">
        <v>3560</v>
      </c>
      <c r="D641" s="12">
        <v>2</v>
      </c>
      <c r="E641" s="73" t="s">
        <v>3579</v>
      </c>
      <c r="F641" s="11" t="s">
        <v>116</v>
      </c>
      <c r="G641" s="12" t="s">
        <v>67</v>
      </c>
      <c r="H641" s="11" t="s">
        <v>1</v>
      </c>
      <c r="I641" s="14">
        <v>140000000</v>
      </c>
      <c r="J641" s="14"/>
      <c r="K641" s="14"/>
      <c r="L641" s="15">
        <f t="shared" si="13"/>
        <v>140000000</v>
      </c>
      <c r="M641" s="66"/>
    </row>
    <row r="642" spans="1:13" ht="18" customHeight="1">
      <c r="A642" s="11">
        <v>636</v>
      </c>
      <c r="B642" s="12" t="s">
        <v>3826</v>
      </c>
      <c r="C642" s="57" t="s">
        <v>3827</v>
      </c>
      <c r="D642" s="12">
        <v>2</v>
      </c>
      <c r="E642" s="13" t="s">
        <v>3828</v>
      </c>
      <c r="F642" s="57" t="s">
        <v>20</v>
      </c>
      <c r="G642" s="12" t="s">
        <v>198</v>
      </c>
      <c r="H642" s="12" t="s">
        <v>18</v>
      </c>
      <c r="I642" s="14">
        <v>1000000000</v>
      </c>
      <c r="J642" s="14"/>
      <c r="K642" s="14"/>
      <c r="L642" s="14">
        <f t="shared" si="13"/>
        <v>1000000000</v>
      </c>
      <c r="M642" s="12"/>
    </row>
    <row r="643" spans="1:13" ht="18" customHeight="1">
      <c r="A643" s="11">
        <v>637</v>
      </c>
      <c r="B643" s="46" t="s">
        <v>3924</v>
      </c>
      <c r="C643" s="11" t="s">
        <v>540</v>
      </c>
      <c r="D643" s="11">
        <v>2</v>
      </c>
      <c r="E643" s="36" t="s">
        <v>3948</v>
      </c>
      <c r="F643" s="11" t="s">
        <v>116</v>
      </c>
      <c r="G643" s="11" t="s">
        <v>198</v>
      </c>
      <c r="H643" s="11" t="s">
        <v>31</v>
      </c>
      <c r="I643" s="28">
        <v>1530943637</v>
      </c>
      <c r="J643" s="28">
        <v>0</v>
      </c>
      <c r="K643" s="28">
        <v>0</v>
      </c>
      <c r="L643" s="72">
        <f t="shared" si="13"/>
        <v>1530943637</v>
      </c>
      <c r="M643" s="29" t="s">
        <v>696</v>
      </c>
    </row>
    <row r="644" spans="1:13" ht="18" customHeight="1">
      <c r="A644" s="11">
        <v>638</v>
      </c>
      <c r="B644" s="46" t="s">
        <v>3924</v>
      </c>
      <c r="C644" s="11" t="s">
        <v>540</v>
      </c>
      <c r="D644" s="11">
        <v>2</v>
      </c>
      <c r="E644" s="53" t="s">
        <v>3949</v>
      </c>
      <c r="F644" s="11" t="s">
        <v>116</v>
      </c>
      <c r="G644" s="11" t="s">
        <v>198</v>
      </c>
      <c r="H644" s="11" t="s">
        <v>26</v>
      </c>
      <c r="I644" s="28">
        <v>732000000</v>
      </c>
      <c r="J644" s="28"/>
      <c r="K644" s="28"/>
      <c r="L644" s="72">
        <f t="shared" si="13"/>
        <v>732000000</v>
      </c>
      <c r="M644" s="29"/>
    </row>
    <row r="645" spans="1:13" ht="18" customHeight="1">
      <c r="A645" s="11">
        <v>639</v>
      </c>
      <c r="B645" s="46" t="s">
        <v>3924</v>
      </c>
      <c r="C645" s="46" t="s">
        <v>170</v>
      </c>
      <c r="D645" s="46">
        <v>2</v>
      </c>
      <c r="E645" s="53" t="s">
        <v>3946</v>
      </c>
      <c r="F645" s="57" t="s">
        <v>20</v>
      </c>
      <c r="G645" s="46" t="s">
        <v>198</v>
      </c>
      <c r="H645" s="46" t="s">
        <v>26</v>
      </c>
      <c r="I645" s="52">
        <v>154709491</v>
      </c>
      <c r="J645" s="52">
        <v>1225343000</v>
      </c>
      <c r="K645" s="52"/>
      <c r="L645" s="72">
        <f t="shared" ref="L645:L708" si="14">I645+J645+K645</f>
        <v>1380052491</v>
      </c>
      <c r="M645" s="46"/>
    </row>
    <row r="646" spans="1:13" ht="18" customHeight="1">
      <c r="A646" s="11">
        <v>640</v>
      </c>
      <c r="B646" s="46" t="s">
        <v>3924</v>
      </c>
      <c r="C646" s="46" t="s">
        <v>170</v>
      </c>
      <c r="D646" s="46">
        <v>2</v>
      </c>
      <c r="E646" s="53" t="s">
        <v>3947</v>
      </c>
      <c r="F646" s="57" t="s">
        <v>20</v>
      </c>
      <c r="G646" s="46" t="s">
        <v>198</v>
      </c>
      <c r="H646" s="46" t="s">
        <v>26</v>
      </c>
      <c r="I646" s="52">
        <v>173183236</v>
      </c>
      <c r="J646" s="52">
        <v>1210000000</v>
      </c>
      <c r="K646" s="52"/>
      <c r="L646" s="72">
        <f t="shared" si="14"/>
        <v>1383183236</v>
      </c>
      <c r="M646" s="29"/>
    </row>
    <row r="647" spans="1:13" ht="18" customHeight="1">
      <c r="A647" s="11">
        <v>641</v>
      </c>
      <c r="B647" s="46" t="s">
        <v>3924</v>
      </c>
      <c r="C647" s="46" t="s">
        <v>170</v>
      </c>
      <c r="D647" s="46">
        <v>2</v>
      </c>
      <c r="E647" s="53" t="s">
        <v>3943</v>
      </c>
      <c r="F647" s="57" t="s">
        <v>20</v>
      </c>
      <c r="G647" s="46" t="s">
        <v>198</v>
      </c>
      <c r="H647" s="46" t="s">
        <v>31</v>
      </c>
      <c r="I647" s="52">
        <v>25000000</v>
      </c>
      <c r="J647" s="52">
        <f>62400000+47900000+47900000+12000000+6000000+7600000+40000000</f>
        <v>223800000</v>
      </c>
      <c r="K647" s="52">
        <v>0</v>
      </c>
      <c r="L647" s="72">
        <f t="shared" si="14"/>
        <v>248800000</v>
      </c>
      <c r="M647" s="29" t="s">
        <v>3944</v>
      </c>
    </row>
    <row r="648" spans="1:13" ht="18" customHeight="1">
      <c r="A648" s="11">
        <v>642</v>
      </c>
      <c r="B648" s="46" t="s">
        <v>3924</v>
      </c>
      <c r="C648" s="46" t="s">
        <v>170</v>
      </c>
      <c r="D648" s="46">
        <v>2</v>
      </c>
      <c r="E648" s="53" t="s">
        <v>3942</v>
      </c>
      <c r="F648" s="57" t="s">
        <v>20</v>
      </c>
      <c r="G648" s="46" t="s">
        <v>198</v>
      </c>
      <c r="H648" s="46" t="s">
        <v>26</v>
      </c>
      <c r="I648" s="52">
        <v>15000000</v>
      </c>
      <c r="J648" s="52">
        <v>85000000</v>
      </c>
      <c r="K648" s="52">
        <v>0</v>
      </c>
      <c r="L648" s="72">
        <f t="shared" si="14"/>
        <v>100000000</v>
      </c>
      <c r="M648" s="46"/>
    </row>
    <row r="649" spans="1:13" ht="18" customHeight="1">
      <c r="A649" s="11">
        <v>643</v>
      </c>
      <c r="B649" s="12" t="s">
        <v>3924</v>
      </c>
      <c r="C649" s="12" t="s">
        <v>376</v>
      </c>
      <c r="D649" s="12">
        <v>2</v>
      </c>
      <c r="E649" s="13" t="s">
        <v>3945</v>
      </c>
      <c r="F649" s="11" t="s">
        <v>62</v>
      </c>
      <c r="G649" s="12" t="s">
        <v>198</v>
      </c>
      <c r="H649" s="12" t="s">
        <v>31</v>
      </c>
      <c r="I649" s="44">
        <v>110000000</v>
      </c>
      <c r="J649" s="44">
        <v>5000000</v>
      </c>
      <c r="K649" s="44"/>
      <c r="L649" s="72">
        <f t="shared" si="14"/>
        <v>115000000</v>
      </c>
      <c r="M649" s="11" t="s">
        <v>289</v>
      </c>
    </row>
    <row r="650" spans="1:13" ht="18" customHeight="1">
      <c r="A650" s="11">
        <v>644</v>
      </c>
      <c r="B650" s="12" t="s">
        <v>145</v>
      </c>
      <c r="C650" s="12" t="s">
        <v>210</v>
      </c>
      <c r="D650" s="12">
        <v>2</v>
      </c>
      <c r="E650" s="16" t="s">
        <v>4089</v>
      </c>
      <c r="F650" s="12" t="s">
        <v>116</v>
      </c>
      <c r="G650" s="12" t="s">
        <v>153</v>
      </c>
      <c r="H650" s="12" t="s">
        <v>18</v>
      </c>
      <c r="I650" s="14">
        <v>25000000</v>
      </c>
      <c r="J650" s="14">
        <v>25000000</v>
      </c>
      <c r="K650" s="14"/>
      <c r="L650" s="14">
        <f t="shared" si="14"/>
        <v>50000000</v>
      </c>
      <c r="M650" s="69"/>
    </row>
    <row r="651" spans="1:13" ht="18" customHeight="1">
      <c r="A651" s="11">
        <v>645</v>
      </c>
      <c r="B651" s="12" t="s">
        <v>4047</v>
      </c>
      <c r="C651" s="12" t="s">
        <v>35</v>
      </c>
      <c r="D651" s="12">
        <v>2</v>
      </c>
      <c r="E651" s="16" t="s">
        <v>4087</v>
      </c>
      <c r="F651" s="12" t="s">
        <v>28</v>
      </c>
      <c r="G651" s="12" t="s">
        <v>153</v>
      </c>
      <c r="H651" s="12" t="s">
        <v>26</v>
      </c>
      <c r="I651" s="14">
        <v>340000000</v>
      </c>
      <c r="J651" s="14">
        <v>0</v>
      </c>
      <c r="K651" s="14"/>
      <c r="L651" s="14">
        <f t="shared" si="14"/>
        <v>340000000</v>
      </c>
      <c r="M651" s="12"/>
    </row>
    <row r="652" spans="1:13" ht="18" customHeight="1">
      <c r="A652" s="11">
        <v>646</v>
      </c>
      <c r="B652" s="12" t="s">
        <v>4047</v>
      </c>
      <c r="C652" s="12" t="s">
        <v>35</v>
      </c>
      <c r="D652" s="12">
        <v>2</v>
      </c>
      <c r="E652" s="16" t="s">
        <v>4088</v>
      </c>
      <c r="F652" s="12" t="s">
        <v>28</v>
      </c>
      <c r="G652" s="12" t="s">
        <v>153</v>
      </c>
      <c r="H652" s="12" t="s">
        <v>31</v>
      </c>
      <c r="I652" s="14">
        <v>320000000</v>
      </c>
      <c r="J652" s="14">
        <v>0</v>
      </c>
      <c r="K652" s="14"/>
      <c r="L652" s="14">
        <f t="shared" si="14"/>
        <v>320000000</v>
      </c>
      <c r="M652" s="12" t="s">
        <v>289</v>
      </c>
    </row>
    <row r="653" spans="1:13" ht="18" customHeight="1">
      <c r="A653" s="11">
        <v>647</v>
      </c>
      <c r="B653" s="12" t="s">
        <v>4047</v>
      </c>
      <c r="C653" s="12" t="s">
        <v>4083</v>
      </c>
      <c r="D653" s="12">
        <v>2</v>
      </c>
      <c r="E653" s="16" t="s">
        <v>4086</v>
      </c>
      <c r="F653" s="57" t="s">
        <v>20</v>
      </c>
      <c r="G653" s="12" t="s">
        <v>153</v>
      </c>
      <c r="H653" s="12" t="s">
        <v>18</v>
      </c>
      <c r="I653" s="14">
        <v>450000000</v>
      </c>
      <c r="J653" s="14"/>
      <c r="K653" s="14">
        <v>15000000</v>
      </c>
      <c r="L653" s="14">
        <f t="shared" si="14"/>
        <v>465000000</v>
      </c>
      <c r="M653" s="12"/>
    </row>
    <row r="654" spans="1:13" ht="18" customHeight="1">
      <c r="A654" s="11">
        <v>648</v>
      </c>
      <c r="B654" s="12" t="s">
        <v>145</v>
      </c>
      <c r="C654" s="12" t="s">
        <v>177</v>
      </c>
      <c r="D654" s="12">
        <v>2</v>
      </c>
      <c r="E654" s="16" t="s">
        <v>4091</v>
      </c>
      <c r="F654" s="11" t="s">
        <v>62</v>
      </c>
      <c r="G654" s="12" t="s">
        <v>153</v>
      </c>
      <c r="H654" s="12" t="s">
        <v>31</v>
      </c>
      <c r="I654" s="14">
        <v>300000000</v>
      </c>
      <c r="J654" s="14">
        <v>150000000</v>
      </c>
      <c r="K654" s="14">
        <v>0</v>
      </c>
      <c r="L654" s="14">
        <f t="shared" si="14"/>
        <v>450000000</v>
      </c>
      <c r="M654" s="12" t="s">
        <v>289</v>
      </c>
    </row>
    <row r="655" spans="1:13" ht="18" customHeight="1">
      <c r="A655" s="11">
        <v>649</v>
      </c>
      <c r="B655" s="12" t="s">
        <v>4047</v>
      </c>
      <c r="C655" s="12" t="s">
        <v>42</v>
      </c>
      <c r="D655" s="12">
        <v>2</v>
      </c>
      <c r="E655" s="16" t="s">
        <v>178</v>
      </c>
      <c r="F655" s="12" t="s">
        <v>116</v>
      </c>
      <c r="G655" s="12" t="s">
        <v>153</v>
      </c>
      <c r="H655" s="12" t="s">
        <v>26</v>
      </c>
      <c r="I655" s="14">
        <v>471341000</v>
      </c>
      <c r="J655" s="14">
        <v>301310000</v>
      </c>
      <c r="K655" s="14"/>
      <c r="L655" s="14">
        <f t="shared" si="14"/>
        <v>772651000</v>
      </c>
      <c r="M655" s="12"/>
    </row>
    <row r="656" spans="1:13" ht="18" customHeight="1">
      <c r="A656" s="11">
        <v>650</v>
      </c>
      <c r="B656" s="57" t="s">
        <v>4047</v>
      </c>
      <c r="C656" s="57" t="s">
        <v>42</v>
      </c>
      <c r="D656" s="57">
        <v>2</v>
      </c>
      <c r="E656" s="177" t="s">
        <v>4058</v>
      </c>
      <c r="F656" s="11" t="s">
        <v>4705</v>
      </c>
      <c r="G656" s="32" t="s">
        <v>153</v>
      </c>
      <c r="H656" s="57" t="s">
        <v>26</v>
      </c>
      <c r="I656" s="103">
        <v>15806000</v>
      </c>
      <c r="J656" s="103"/>
      <c r="K656" s="103"/>
      <c r="L656" s="28">
        <f t="shared" si="14"/>
        <v>15806000</v>
      </c>
      <c r="M656" s="23"/>
    </row>
    <row r="657" spans="1:13" ht="18" customHeight="1">
      <c r="A657" s="11">
        <v>651</v>
      </c>
      <c r="B657" s="12" t="s">
        <v>145</v>
      </c>
      <c r="C657" s="12" t="s">
        <v>179</v>
      </c>
      <c r="D657" s="12">
        <v>2</v>
      </c>
      <c r="E657" s="16" t="s">
        <v>4092</v>
      </c>
      <c r="F657" s="57" t="s">
        <v>20</v>
      </c>
      <c r="G657" s="12" t="s">
        <v>153</v>
      </c>
      <c r="H657" s="12" t="s">
        <v>26</v>
      </c>
      <c r="I657" s="14">
        <v>600000000</v>
      </c>
      <c r="J657" s="14">
        <v>21000000</v>
      </c>
      <c r="K657" s="14">
        <v>1500000</v>
      </c>
      <c r="L657" s="14">
        <f t="shared" si="14"/>
        <v>622500000</v>
      </c>
      <c r="M657" s="12"/>
    </row>
    <row r="658" spans="1:13" ht="18" customHeight="1">
      <c r="A658" s="11">
        <v>652</v>
      </c>
      <c r="B658" s="12" t="s">
        <v>145</v>
      </c>
      <c r="C658" s="12" t="s">
        <v>179</v>
      </c>
      <c r="D658" s="12">
        <v>2</v>
      </c>
      <c r="E658" s="16" t="s">
        <v>4093</v>
      </c>
      <c r="F658" s="57" t="s">
        <v>20</v>
      </c>
      <c r="G658" s="12" t="s">
        <v>153</v>
      </c>
      <c r="H658" s="12" t="s">
        <v>18</v>
      </c>
      <c r="I658" s="14">
        <v>290000000</v>
      </c>
      <c r="J658" s="14">
        <v>60000000</v>
      </c>
      <c r="K658" s="14">
        <v>5000000</v>
      </c>
      <c r="L658" s="14">
        <f t="shared" si="14"/>
        <v>355000000</v>
      </c>
      <c r="M658" s="12"/>
    </row>
    <row r="659" spans="1:13" ht="18" customHeight="1">
      <c r="A659" s="11">
        <v>653</v>
      </c>
      <c r="B659" s="12" t="s">
        <v>145</v>
      </c>
      <c r="C659" s="12" t="s">
        <v>179</v>
      </c>
      <c r="D659" s="12">
        <v>2</v>
      </c>
      <c r="E659" s="16" t="s">
        <v>4090</v>
      </c>
      <c r="F659" s="57" t="s">
        <v>20</v>
      </c>
      <c r="G659" s="12" t="s">
        <v>153</v>
      </c>
      <c r="H659" s="12" t="s">
        <v>31</v>
      </c>
      <c r="I659" s="14">
        <v>132000000</v>
      </c>
      <c r="J659" s="14">
        <v>0</v>
      </c>
      <c r="K659" s="14">
        <v>0</v>
      </c>
      <c r="L659" s="14">
        <f t="shared" si="14"/>
        <v>132000000</v>
      </c>
      <c r="M659" s="12" t="s">
        <v>208</v>
      </c>
    </row>
    <row r="660" spans="1:13" ht="18" customHeight="1">
      <c r="A660" s="11">
        <v>654</v>
      </c>
      <c r="B660" s="12" t="s">
        <v>147</v>
      </c>
      <c r="C660" s="12" t="s">
        <v>156</v>
      </c>
      <c r="D660" s="12">
        <v>2</v>
      </c>
      <c r="E660" s="13" t="s">
        <v>4133</v>
      </c>
      <c r="F660" s="57" t="s">
        <v>20</v>
      </c>
      <c r="G660" s="12" t="s">
        <v>77</v>
      </c>
      <c r="H660" s="12" t="s">
        <v>26</v>
      </c>
      <c r="I660" s="14">
        <v>366930000</v>
      </c>
      <c r="J660" s="14">
        <v>2671010000</v>
      </c>
      <c r="K660" s="14">
        <v>33120000</v>
      </c>
      <c r="L660" s="14">
        <f t="shared" si="14"/>
        <v>3071060000</v>
      </c>
      <c r="M660" s="12"/>
    </row>
    <row r="661" spans="1:13" ht="18" customHeight="1">
      <c r="A661" s="11">
        <v>655</v>
      </c>
      <c r="B661" s="12" t="s">
        <v>147</v>
      </c>
      <c r="C661" s="12" t="s">
        <v>156</v>
      </c>
      <c r="D661" s="12">
        <v>2</v>
      </c>
      <c r="E661" s="13" t="s">
        <v>4137</v>
      </c>
      <c r="F661" s="57" t="s">
        <v>20</v>
      </c>
      <c r="G661" s="12" t="s">
        <v>77</v>
      </c>
      <c r="H661" s="12" t="s">
        <v>26</v>
      </c>
      <c r="I661" s="14">
        <v>446401000</v>
      </c>
      <c r="J661" s="14">
        <v>2240000000</v>
      </c>
      <c r="K661" s="14"/>
      <c r="L661" s="14">
        <f t="shared" si="14"/>
        <v>2686401000</v>
      </c>
      <c r="M661" s="12"/>
    </row>
    <row r="662" spans="1:13" ht="18" customHeight="1">
      <c r="A662" s="11">
        <v>656</v>
      </c>
      <c r="B662" s="12" t="s">
        <v>147</v>
      </c>
      <c r="C662" s="12" t="s">
        <v>156</v>
      </c>
      <c r="D662" s="12">
        <v>2</v>
      </c>
      <c r="E662" s="13" t="s">
        <v>4131</v>
      </c>
      <c r="F662" s="11" t="s">
        <v>62</v>
      </c>
      <c r="G662" s="12" t="s">
        <v>151</v>
      </c>
      <c r="H662" s="12" t="s">
        <v>18</v>
      </c>
      <c r="I662" s="14">
        <v>170000000</v>
      </c>
      <c r="J662" s="14">
        <v>450000000</v>
      </c>
      <c r="K662" s="14">
        <v>1000000</v>
      </c>
      <c r="L662" s="14">
        <f t="shared" si="14"/>
        <v>621000000</v>
      </c>
      <c r="M662" s="12"/>
    </row>
    <row r="663" spans="1:13" ht="18" customHeight="1">
      <c r="A663" s="11">
        <v>657</v>
      </c>
      <c r="B663" s="12" t="s">
        <v>147</v>
      </c>
      <c r="C663" s="12" t="s">
        <v>59</v>
      </c>
      <c r="D663" s="12">
        <v>2</v>
      </c>
      <c r="E663" s="13" t="s">
        <v>4136</v>
      </c>
      <c r="F663" s="12" t="s">
        <v>72</v>
      </c>
      <c r="G663" s="12" t="s">
        <v>150</v>
      </c>
      <c r="H663" s="12" t="s">
        <v>18</v>
      </c>
      <c r="I663" s="14">
        <v>871059000</v>
      </c>
      <c r="J663" s="14">
        <v>83380000</v>
      </c>
      <c r="K663" s="14">
        <v>0</v>
      </c>
      <c r="L663" s="14">
        <f t="shared" si="14"/>
        <v>954439000</v>
      </c>
      <c r="M663" s="12"/>
    </row>
    <row r="664" spans="1:13" ht="18" customHeight="1">
      <c r="A664" s="11">
        <v>658</v>
      </c>
      <c r="B664" s="12" t="s">
        <v>147</v>
      </c>
      <c r="C664" s="12" t="s">
        <v>200</v>
      </c>
      <c r="D664" s="12">
        <v>2</v>
      </c>
      <c r="E664" s="13" t="s">
        <v>4132</v>
      </c>
      <c r="F664" s="57" t="s">
        <v>20</v>
      </c>
      <c r="G664" s="12" t="s">
        <v>198</v>
      </c>
      <c r="H664" s="12" t="s">
        <v>1</v>
      </c>
      <c r="I664" s="14">
        <v>930000000</v>
      </c>
      <c r="J664" s="14">
        <v>3948700000</v>
      </c>
      <c r="K664" s="14">
        <v>0</v>
      </c>
      <c r="L664" s="14">
        <f t="shared" si="14"/>
        <v>4878700000</v>
      </c>
      <c r="M664" s="12"/>
    </row>
    <row r="665" spans="1:13" ht="18" customHeight="1">
      <c r="A665" s="11">
        <v>659</v>
      </c>
      <c r="B665" s="12" t="s">
        <v>147</v>
      </c>
      <c r="C665" s="12" t="s">
        <v>61</v>
      </c>
      <c r="D665" s="12">
        <v>2</v>
      </c>
      <c r="E665" s="13" t="s">
        <v>4134</v>
      </c>
      <c r="F665" s="11" t="s">
        <v>62</v>
      </c>
      <c r="G665" s="12" t="s">
        <v>117</v>
      </c>
      <c r="H665" s="12" t="s">
        <v>1</v>
      </c>
      <c r="I665" s="14">
        <v>215000000</v>
      </c>
      <c r="J665" s="14">
        <v>0</v>
      </c>
      <c r="K665" s="14">
        <v>0</v>
      </c>
      <c r="L665" s="14">
        <f t="shared" si="14"/>
        <v>215000000</v>
      </c>
      <c r="M665" s="12"/>
    </row>
    <row r="666" spans="1:13" ht="18" customHeight="1">
      <c r="A666" s="11">
        <v>660</v>
      </c>
      <c r="B666" s="57" t="s">
        <v>147</v>
      </c>
      <c r="C666" s="12" t="s">
        <v>61</v>
      </c>
      <c r="D666" s="57">
        <v>2</v>
      </c>
      <c r="E666" s="58" t="s">
        <v>269</v>
      </c>
      <c r="F666" s="11" t="s">
        <v>62</v>
      </c>
      <c r="G666" s="12" t="s">
        <v>151</v>
      </c>
      <c r="H666" s="12" t="s">
        <v>26</v>
      </c>
      <c r="I666" s="14">
        <v>200000000</v>
      </c>
      <c r="J666" s="14">
        <v>500000000</v>
      </c>
      <c r="K666" s="14">
        <v>0</v>
      </c>
      <c r="L666" s="14">
        <f t="shared" si="14"/>
        <v>700000000</v>
      </c>
      <c r="M666" s="12"/>
    </row>
    <row r="667" spans="1:13" ht="18" customHeight="1">
      <c r="A667" s="11">
        <v>661</v>
      </c>
      <c r="B667" s="57" t="s">
        <v>147</v>
      </c>
      <c r="C667" s="12" t="s">
        <v>61</v>
      </c>
      <c r="D667" s="57">
        <v>2</v>
      </c>
      <c r="E667" s="58" t="s">
        <v>237</v>
      </c>
      <c r="F667" s="11" t="s">
        <v>62</v>
      </c>
      <c r="G667" s="12" t="s">
        <v>151</v>
      </c>
      <c r="H667" s="12" t="s">
        <v>65</v>
      </c>
      <c r="I667" s="14">
        <v>200000000</v>
      </c>
      <c r="J667" s="14">
        <v>10000000</v>
      </c>
      <c r="K667" s="14">
        <v>0</v>
      </c>
      <c r="L667" s="14">
        <f t="shared" si="14"/>
        <v>210000000</v>
      </c>
      <c r="M667" s="12" t="s">
        <v>329</v>
      </c>
    </row>
    <row r="668" spans="1:13" ht="18" customHeight="1">
      <c r="A668" s="11">
        <v>662</v>
      </c>
      <c r="B668" s="76" t="s">
        <v>147</v>
      </c>
      <c r="C668" s="76" t="s">
        <v>155</v>
      </c>
      <c r="D668" s="12">
        <v>2</v>
      </c>
      <c r="E668" s="13" t="s">
        <v>4135</v>
      </c>
      <c r="F668" s="11" t="s">
        <v>62</v>
      </c>
      <c r="G668" s="12" t="s">
        <v>150</v>
      </c>
      <c r="H668" s="12" t="s">
        <v>1</v>
      </c>
      <c r="I668" s="14">
        <v>200000000</v>
      </c>
      <c r="J668" s="14">
        <v>0</v>
      </c>
      <c r="K668" s="14">
        <v>0</v>
      </c>
      <c r="L668" s="14">
        <f t="shared" si="14"/>
        <v>200000000</v>
      </c>
      <c r="M668" s="12"/>
    </row>
    <row r="669" spans="1:13" ht="18" customHeight="1">
      <c r="A669" s="11">
        <v>663</v>
      </c>
      <c r="B669" s="11" t="s">
        <v>4435</v>
      </c>
      <c r="C669" s="11" t="s">
        <v>120</v>
      </c>
      <c r="D669" s="11">
        <v>2</v>
      </c>
      <c r="E669" s="20" t="s">
        <v>4564</v>
      </c>
      <c r="F669" s="11" t="s">
        <v>62</v>
      </c>
      <c r="G669" s="11" t="s">
        <v>150</v>
      </c>
      <c r="H669" s="11" t="s">
        <v>26</v>
      </c>
      <c r="I669" s="28">
        <v>40000000</v>
      </c>
      <c r="J669" s="28">
        <v>5000000</v>
      </c>
      <c r="K669" s="28">
        <v>0</v>
      </c>
      <c r="L669" s="28">
        <f t="shared" si="14"/>
        <v>45000000</v>
      </c>
      <c r="M669" s="11"/>
    </row>
    <row r="670" spans="1:13" ht="17.25" customHeight="1">
      <c r="A670" s="11">
        <v>664</v>
      </c>
      <c r="B670" s="11" t="s">
        <v>4435</v>
      </c>
      <c r="C670" s="11" t="s">
        <v>540</v>
      </c>
      <c r="D670" s="11">
        <v>2</v>
      </c>
      <c r="E670" s="20" t="s">
        <v>4565</v>
      </c>
      <c r="F670" s="11" t="s">
        <v>116</v>
      </c>
      <c r="G670" s="11" t="s">
        <v>150</v>
      </c>
      <c r="H670" s="11" t="s">
        <v>18</v>
      </c>
      <c r="I670" s="28">
        <v>730000000</v>
      </c>
      <c r="J670" s="28">
        <v>170000000</v>
      </c>
      <c r="K670" s="28">
        <v>100000000</v>
      </c>
      <c r="L670" s="28">
        <f t="shared" si="14"/>
        <v>1000000000</v>
      </c>
      <c r="M670" s="11"/>
    </row>
    <row r="671" spans="1:13" ht="18" customHeight="1">
      <c r="A671" s="11">
        <v>665</v>
      </c>
      <c r="B671" s="46" t="s">
        <v>4435</v>
      </c>
      <c r="C671" s="46" t="s">
        <v>170</v>
      </c>
      <c r="D671" s="46">
        <v>2</v>
      </c>
      <c r="E671" s="53" t="s">
        <v>4567</v>
      </c>
      <c r="F671" s="57" t="s">
        <v>20</v>
      </c>
      <c r="G671" s="46" t="s">
        <v>150</v>
      </c>
      <c r="H671" s="46" t="s">
        <v>26</v>
      </c>
      <c r="I671" s="133">
        <v>100000000</v>
      </c>
      <c r="J671" s="133">
        <v>5000000</v>
      </c>
      <c r="K671" s="133">
        <v>0</v>
      </c>
      <c r="L671" s="28">
        <f t="shared" si="14"/>
        <v>105000000</v>
      </c>
      <c r="M671" s="46"/>
    </row>
    <row r="672" spans="1:13" ht="18" customHeight="1">
      <c r="A672" s="11">
        <v>666</v>
      </c>
      <c r="B672" s="46" t="s">
        <v>4435</v>
      </c>
      <c r="C672" s="46" t="s">
        <v>170</v>
      </c>
      <c r="D672" s="46">
        <v>2</v>
      </c>
      <c r="E672" s="53" t="s">
        <v>4566</v>
      </c>
      <c r="F672" s="57" t="s">
        <v>20</v>
      </c>
      <c r="G672" s="46" t="s">
        <v>150</v>
      </c>
      <c r="H672" s="46" t="s">
        <v>26</v>
      </c>
      <c r="I672" s="133">
        <v>740000000</v>
      </c>
      <c r="J672" s="133">
        <v>4450000000</v>
      </c>
      <c r="K672" s="133">
        <v>0</v>
      </c>
      <c r="L672" s="28">
        <f t="shared" si="14"/>
        <v>5190000000</v>
      </c>
      <c r="M672" s="46"/>
    </row>
    <row r="673" spans="1:13" ht="18" customHeight="1">
      <c r="A673" s="11">
        <v>667</v>
      </c>
      <c r="B673" s="46" t="s">
        <v>4435</v>
      </c>
      <c r="C673" s="235" t="s">
        <v>170</v>
      </c>
      <c r="D673" s="150">
        <v>2</v>
      </c>
      <c r="E673" s="151" t="s">
        <v>4568</v>
      </c>
      <c r="F673" s="150" t="s">
        <v>72</v>
      </c>
      <c r="G673" s="150" t="s">
        <v>150</v>
      </c>
      <c r="H673" s="150" t="s">
        <v>26</v>
      </c>
      <c r="I673" s="156">
        <v>150000000</v>
      </c>
      <c r="J673" s="156">
        <v>0</v>
      </c>
      <c r="K673" s="156">
        <v>0</v>
      </c>
      <c r="L673" s="148">
        <f t="shared" si="14"/>
        <v>150000000</v>
      </c>
      <c r="M673" s="150"/>
    </row>
    <row r="674" spans="1:13" ht="18" customHeight="1">
      <c r="A674" s="11">
        <v>668</v>
      </c>
      <c r="B674" s="11" t="s">
        <v>4435</v>
      </c>
      <c r="C674" s="234" t="s">
        <v>193</v>
      </c>
      <c r="D674" s="49">
        <v>2</v>
      </c>
      <c r="E674" s="50" t="s">
        <v>4569</v>
      </c>
      <c r="F674" s="49" t="s">
        <v>116</v>
      </c>
      <c r="G674" s="49" t="s">
        <v>150</v>
      </c>
      <c r="H674" s="49" t="s">
        <v>26</v>
      </c>
      <c r="I674" s="148">
        <v>790000000</v>
      </c>
      <c r="J674" s="148">
        <v>2100000000</v>
      </c>
      <c r="K674" s="148">
        <v>100000000</v>
      </c>
      <c r="L674" s="148">
        <f t="shared" si="14"/>
        <v>2990000000</v>
      </c>
      <c r="M674" s="212"/>
    </row>
    <row r="675" spans="1:13" ht="18" customHeight="1">
      <c r="A675" s="11">
        <v>669</v>
      </c>
      <c r="B675" s="11" t="s">
        <v>4435</v>
      </c>
      <c r="C675" s="234" t="s">
        <v>376</v>
      </c>
      <c r="D675" s="49">
        <v>2</v>
      </c>
      <c r="E675" s="50" t="s">
        <v>4570</v>
      </c>
      <c r="F675" s="49" t="s">
        <v>62</v>
      </c>
      <c r="G675" s="49" t="s">
        <v>150</v>
      </c>
      <c r="H675" s="49" t="s">
        <v>31</v>
      </c>
      <c r="I675" s="148">
        <v>600000000</v>
      </c>
      <c r="J675" s="148">
        <v>30000000</v>
      </c>
      <c r="K675" s="148">
        <v>0</v>
      </c>
      <c r="L675" s="148">
        <f t="shared" si="14"/>
        <v>630000000</v>
      </c>
      <c r="M675" s="49" t="s">
        <v>1622</v>
      </c>
    </row>
    <row r="676" spans="1:13" ht="18" customHeight="1">
      <c r="A676" s="11">
        <v>670</v>
      </c>
      <c r="B676" s="11" t="s">
        <v>158</v>
      </c>
      <c r="C676" s="234" t="s">
        <v>4571</v>
      </c>
      <c r="D676" s="49">
        <v>2</v>
      </c>
      <c r="E676" s="50" t="s">
        <v>4572</v>
      </c>
      <c r="F676" s="49" t="s">
        <v>28</v>
      </c>
      <c r="G676" s="49" t="s">
        <v>159</v>
      </c>
      <c r="H676" s="49" t="s">
        <v>26</v>
      </c>
      <c r="I676" s="238">
        <v>152000000</v>
      </c>
      <c r="J676" s="238">
        <v>50000000</v>
      </c>
      <c r="K676" s="238">
        <v>2000000</v>
      </c>
      <c r="L676" s="148">
        <f t="shared" si="14"/>
        <v>204000000</v>
      </c>
      <c r="M676" s="49"/>
    </row>
    <row r="677" spans="1:13" ht="18" customHeight="1">
      <c r="A677" s="11">
        <v>671</v>
      </c>
      <c r="B677" s="11" t="s">
        <v>4435</v>
      </c>
      <c r="C677" s="11" t="s">
        <v>4462</v>
      </c>
      <c r="D677" s="11">
        <v>2</v>
      </c>
      <c r="E677" s="20" t="s">
        <v>4563</v>
      </c>
      <c r="F677" s="57" t="s">
        <v>20</v>
      </c>
      <c r="G677" s="11" t="s">
        <v>150</v>
      </c>
      <c r="H677" s="11" t="s">
        <v>1</v>
      </c>
      <c r="I677" s="28">
        <v>1214000000</v>
      </c>
      <c r="J677" s="28">
        <v>245000000</v>
      </c>
      <c r="K677" s="28"/>
      <c r="L677" s="28">
        <f t="shared" si="14"/>
        <v>1459000000</v>
      </c>
      <c r="M677" s="11"/>
    </row>
    <row r="678" spans="1:13" ht="18" customHeight="1">
      <c r="A678" s="11">
        <v>672</v>
      </c>
      <c r="B678" s="11" t="s">
        <v>4435</v>
      </c>
      <c r="C678" s="11" t="s">
        <v>171</v>
      </c>
      <c r="D678" s="11">
        <v>2</v>
      </c>
      <c r="E678" s="20" t="s">
        <v>4573</v>
      </c>
      <c r="F678" s="11" t="s">
        <v>55</v>
      </c>
      <c r="G678" s="11" t="s">
        <v>150</v>
      </c>
      <c r="H678" s="11" t="s">
        <v>18</v>
      </c>
      <c r="I678" s="31">
        <v>900000000</v>
      </c>
      <c r="J678" s="31">
        <v>0</v>
      </c>
      <c r="K678" s="31">
        <v>0</v>
      </c>
      <c r="L678" s="28">
        <f t="shared" si="14"/>
        <v>900000000</v>
      </c>
      <c r="M678" s="11"/>
    </row>
    <row r="679" spans="1:13" ht="18" customHeight="1">
      <c r="A679" s="11">
        <v>673</v>
      </c>
      <c r="B679" s="76" t="s">
        <v>14</v>
      </c>
      <c r="C679" s="76" t="s">
        <v>19</v>
      </c>
      <c r="D679" s="76">
        <v>3</v>
      </c>
      <c r="E679" s="124" t="s">
        <v>1674</v>
      </c>
      <c r="F679" s="57" t="s">
        <v>20</v>
      </c>
      <c r="G679" s="76" t="s">
        <v>229</v>
      </c>
      <c r="H679" s="76" t="s">
        <v>18</v>
      </c>
      <c r="I679" s="142">
        <v>7655670000</v>
      </c>
      <c r="J679" s="142">
        <v>2168330000</v>
      </c>
      <c r="K679" s="142">
        <v>0</v>
      </c>
      <c r="L679" s="44">
        <f t="shared" si="14"/>
        <v>9824000000</v>
      </c>
      <c r="M679" s="76"/>
    </row>
    <row r="680" spans="1:13" ht="18" customHeight="1">
      <c r="A680" s="11">
        <v>674</v>
      </c>
      <c r="B680" s="12" t="s">
        <v>14</v>
      </c>
      <c r="C680" s="12" t="s">
        <v>19</v>
      </c>
      <c r="D680" s="76">
        <v>3</v>
      </c>
      <c r="E680" s="124" t="s">
        <v>263</v>
      </c>
      <c r="F680" s="11" t="s">
        <v>62</v>
      </c>
      <c r="G680" s="76" t="s">
        <v>229</v>
      </c>
      <c r="H680" s="76" t="s">
        <v>0</v>
      </c>
      <c r="I680" s="125">
        <v>870000000</v>
      </c>
      <c r="J680" s="125">
        <v>0</v>
      </c>
      <c r="K680" s="125">
        <v>0</v>
      </c>
      <c r="L680" s="44">
        <f t="shared" si="14"/>
        <v>870000000</v>
      </c>
      <c r="M680" s="76"/>
    </row>
    <row r="681" spans="1:13" ht="18" customHeight="1">
      <c r="A681" s="11">
        <v>675</v>
      </c>
      <c r="B681" s="76" t="s">
        <v>14</v>
      </c>
      <c r="C681" s="76" t="s">
        <v>19</v>
      </c>
      <c r="D681" s="76">
        <v>3</v>
      </c>
      <c r="E681" s="124" t="s">
        <v>1675</v>
      </c>
      <c r="F681" s="76" t="s">
        <v>72</v>
      </c>
      <c r="G681" s="76" t="s">
        <v>229</v>
      </c>
      <c r="H681" s="76" t="s">
        <v>18</v>
      </c>
      <c r="I681" s="142">
        <f>I678*120%</f>
        <v>1080000000</v>
      </c>
      <c r="J681" s="142">
        <f>ROUNDDOWN(J678*120%,-4)</f>
        <v>0</v>
      </c>
      <c r="K681" s="142">
        <v>0</v>
      </c>
      <c r="L681" s="44">
        <f t="shared" si="14"/>
        <v>1080000000</v>
      </c>
      <c r="M681" s="76"/>
    </row>
    <row r="682" spans="1:13" ht="18" customHeight="1">
      <c r="A682" s="11">
        <v>676</v>
      </c>
      <c r="B682" s="12" t="s">
        <v>14</v>
      </c>
      <c r="C682" s="12" t="s">
        <v>19</v>
      </c>
      <c r="D682" s="12">
        <v>3</v>
      </c>
      <c r="E682" s="13" t="s">
        <v>1671</v>
      </c>
      <c r="F682" s="11" t="s">
        <v>62</v>
      </c>
      <c r="G682" s="12" t="s">
        <v>17</v>
      </c>
      <c r="H682" s="12" t="s">
        <v>0</v>
      </c>
      <c r="I682" s="44">
        <f>115000000+140000000-J682</f>
        <v>155000000</v>
      </c>
      <c r="J682" s="44">
        <v>100000000</v>
      </c>
      <c r="K682" s="44">
        <v>0</v>
      </c>
      <c r="L682" s="44">
        <f t="shared" si="14"/>
        <v>255000000</v>
      </c>
      <c r="M682" s="12"/>
    </row>
    <row r="683" spans="1:13" ht="18" customHeight="1">
      <c r="A683" s="11">
        <v>677</v>
      </c>
      <c r="B683" s="12" t="s">
        <v>14</v>
      </c>
      <c r="C683" s="12" t="s">
        <v>19</v>
      </c>
      <c r="D683" s="12">
        <v>3</v>
      </c>
      <c r="E683" s="13" t="s">
        <v>1672</v>
      </c>
      <c r="F683" s="11" t="s">
        <v>62</v>
      </c>
      <c r="G683" s="12" t="s">
        <v>17</v>
      </c>
      <c r="H683" s="12" t="s">
        <v>0</v>
      </c>
      <c r="I683" s="44">
        <f>131000000-J683</f>
        <v>121000000</v>
      </c>
      <c r="J683" s="44">
        <v>10000000</v>
      </c>
      <c r="K683" s="44">
        <v>0</v>
      </c>
      <c r="L683" s="44">
        <f t="shared" si="14"/>
        <v>131000000</v>
      </c>
      <c r="M683" s="12"/>
    </row>
    <row r="684" spans="1:13" ht="18" customHeight="1">
      <c r="A684" s="11">
        <v>678</v>
      </c>
      <c r="B684" s="12" t="s">
        <v>14</v>
      </c>
      <c r="C684" s="12" t="s">
        <v>19</v>
      </c>
      <c r="D684" s="12">
        <v>3</v>
      </c>
      <c r="E684" s="13" t="s">
        <v>1673</v>
      </c>
      <c r="F684" s="11" t="s">
        <v>62</v>
      </c>
      <c r="G684" s="12" t="s">
        <v>3266</v>
      </c>
      <c r="H684" s="12" t="s">
        <v>31</v>
      </c>
      <c r="I684" s="44">
        <v>15060000000</v>
      </c>
      <c r="J684" s="44">
        <v>1591000000</v>
      </c>
      <c r="K684" s="44">
        <v>100000000</v>
      </c>
      <c r="L684" s="44">
        <f t="shared" si="14"/>
        <v>16751000000</v>
      </c>
      <c r="M684" s="12" t="s">
        <v>329</v>
      </c>
    </row>
    <row r="685" spans="1:13" ht="18" customHeight="1">
      <c r="A685" s="11">
        <v>679</v>
      </c>
      <c r="B685" s="12" t="s">
        <v>14</v>
      </c>
      <c r="C685" s="12" t="s">
        <v>19</v>
      </c>
      <c r="D685" s="12">
        <v>3</v>
      </c>
      <c r="E685" s="13" t="s">
        <v>1670</v>
      </c>
      <c r="F685" s="57" t="s">
        <v>20</v>
      </c>
      <c r="G685" s="12" t="s">
        <v>67</v>
      </c>
      <c r="H685" s="12" t="s">
        <v>18</v>
      </c>
      <c r="I685" s="44">
        <v>2757000000</v>
      </c>
      <c r="J685" s="44">
        <v>1554000000</v>
      </c>
      <c r="K685" s="44">
        <v>0</v>
      </c>
      <c r="L685" s="44">
        <f t="shared" si="14"/>
        <v>4311000000</v>
      </c>
      <c r="M685" s="12"/>
    </row>
    <row r="686" spans="1:13" ht="18" customHeight="1">
      <c r="A686" s="11">
        <v>680</v>
      </c>
      <c r="B686" s="12" t="s">
        <v>14</v>
      </c>
      <c r="C686" s="12" t="s">
        <v>15</v>
      </c>
      <c r="D686" s="12">
        <v>3</v>
      </c>
      <c r="E686" s="13" t="s">
        <v>1676</v>
      </c>
      <c r="F686" s="12" t="s">
        <v>16</v>
      </c>
      <c r="G686" s="12" t="s">
        <v>17</v>
      </c>
      <c r="H686" s="12" t="s">
        <v>18</v>
      </c>
      <c r="I686" s="44">
        <v>205000000000</v>
      </c>
      <c r="J686" s="44"/>
      <c r="K686" s="44">
        <v>0</v>
      </c>
      <c r="L686" s="44">
        <f t="shared" si="14"/>
        <v>205000000000</v>
      </c>
      <c r="M686" s="12"/>
    </row>
    <row r="687" spans="1:13" ht="18" customHeight="1">
      <c r="A687" s="11">
        <v>681</v>
      </c>
      <c r="B687" s="11" t="s">
        <v>278</v>
      </c>
      <c r="C687" s="11" t="s">
        <v>281</v>
      </c>
      <c r="D687" s="11">
        <v>3</v>
      </c>
      <c r="E687" s="22" t="s">
        <v>283</v>
      </c>
      <c r="F687" s="11" t="s">
        <v>62</v>
      </c>
      <c r="G687" s="11" t="s">
        <v>151</v>
      </c>
      <c r="H687" s="11" t="s">
        <v>18</v>
      </c>
      <c r="I687" s="15">
        <v>129669000</v>
      </c>
      <c r="J687" s="15">
        <v>0</v>
      </c>
      <c r="K687" s="15">
        <f>325577000-129669000</f>
        <v>195908000</v>
      </c>
      <c r="L687" s="15">
        <f t="shared" si="14"/>
        <v>325577000</v>
      </c>
      <c r="M687" s="29"/>
    </row>
    <row r="688" spans="1:13" ht="18" customHeight="1">
      <c r="A688" s="11">
        <v>682</v>
      </c>
      <c r="B688" s="12" t="s">
        <v>298</v>
      </c>
      <c r="C688" s="57" t="s">
        <v>332</v>
      </c>
      <c r="D688" s="12">
        <v>3</v>
      </c>
      <c r="E688" s="16" t="s">
        <v>365</v>
      </c>
      <c r="F688" s="57" t="s">
        <v>20</v>
      </c>
      <c r="G688" s="12" t="s">
        <v>312</v>
      </c>
      <c r="H688" s="12" t="s">
        <v>26</v>
      </c>
      <c r="I688" s="44">
        <v>400000000</v>
      </c>
      <c r="J688" s="44">
        <v>200000000</v>
      </c>
      <c r="K688" s="44">
        <v>3000000</v>
      </c>
      <c r="L688" s="44">
        <f t="shared" si="14"/>
        <v>603000000</v>
      </c>
      <c r="M688" s="69"/>
    </row>
    <row r="689" spans="1:13" ht="18" customHeight="1">
      <c r="A689" s="11">
        <v>683</v>
      </c>
      <c r="B689" s="12" t="s">
        <v>21</v>
      </c>
      <c r="C689" s="12" t="s">
        <v>22</v>
      </c>
      <c r="D689" s="12">
        <v>3</v>
      </c>
      <c r="E689" s="16" t="s">
        <v>23</v>
      </c>
      <c r="F689" s="12" t="s">
        <v>24</v>
      </c>
      <c r="G689" s="12" t="s">
        <v>312</v>
      </c>
      <c r="H689" s="12" t="s">
        <v>18</v>
      </c>
      <c r="I689" s="44">
        <v>1868500000</v>
      </c>
      <c r="J689" s="44"/>
      <c r="K689" s="44"/>
      <c r="L689" s="44">
        <f t="shared" si="14"/>
        <v>1868500000</v>
      </c>
      <c r="M689" s="12"/>
    </row>
    <row r="690" spans="1:13" ht="18" customHeight="1">
      <c r="A690" s="11">
        <v>684</v>
      </c>
      <c r="B690" s="12" t="s">
        <v>298</v>
      </c>
      <c r="C690" s="12" t="s">
        <v>321</v>
      </c>
      <c r="D690" s="12">
        <v>3</v>
      </c>
      <c r="E690" s="16" t="s">
        <v>357</v>
      </c>
      <c r="F690" s="12" t="s">
        <v>55</v>
      </c>
      <c r="G690" s="12" t="s">
        <v>301</v>
      </c>
      <c r="H690" s="12" t="s">
        <v>1</v>
      </c>
      <c r="I690" s="44">
        <v>504000000</v>
      </c>
      <c r="J690" s="44"/>
      <c r="K690" s="44">
        <v>11000000</v>
      </c>
      <c r="L690" s="44">
        <f t="shared" si="14"/>
        <v>515000000</v>
      </c>
      <c r="M690" s="12"/>
    </row>
    <row r="691" spans="1:13" ht="18" customHeight="1">
      <c r="A691" s="11">
        <v>685</v>
      </c>
      <c r="B691" s="12" t="s">
        <v>21</v>
      </c>
      <c r="C691" s="12" t="s">
        <v>22</v>
      </c>
      <c r="D691" s="12">
        <v>3</v>
      </c>
      <c r="E691" s="16" t="s">
        <v>358</v>
      </c>
      <c r="F691" s="12" t="s">
        <v>24</v>
      </c>
      <c r="G691" s="12" t="s">
        <v>301</v>
      </c>
      <c r="H691" s="12" t="s">
        <v>26</v>
      </c>
      <c r="I691" s="44">
        <v>125000000</v>
      </c>
      <c r="J691" s="44"/>
      <c r="K691" s="44"/>
      <c r="L691" s="44">
        <f t="shared" si="14"/>
        <v>125000000</v>
      </c>
      <c r="M691" s="12"/>
    </row>
    <row r="692" spans="1:13" ht="18" customHeight="1">
      <c r="A692" s="11">
        <v>686</v>
      </c>
      <c r="B692" s="12" t="s">
        <v>298</v>
      </c>
      <c r="C692" s="12" t="s">
        <v>321</v>
      </c>
      <c r="D692" s="12">
        <v>3</v>
      </c>
      <c r="E692" s="16" t="s">
        <v>356</v>
      </c>
      <c r="F692" s="12" t="s">
        <v>55</v>
      </c>
      <c r="G692" s="12" t="s">
        <v>301</v>
      </c>
      <c r="H692" s="12" t="s">
        <v>1</v>
      </c>
      <c r="I692" s="44">
        <v>25000000</v>
      </c>
      <c r="J692" s="44"/>
      <c r="K692" s="44"/>
      <c r="L692" s="44">
        <f t="shared" si="14"/>
        <v>25000000</v>
      </c>
      <c r="M692" s="12"/>
    </row>
    <row r="693" spans="1:13" ht="18" customHeight="1">
      <c r="A693" s="11">
        <v>687</v>
      </c>
      <c r="B693" s="12" t="s">
        <v>298</v>
      </c>
      <c r="C693" s="57" t="s">
        <v>310</v>
      </c>
      <c r="D693" s="57">
        <v>3</v>
      </c>
      <c r="E693" s="71" t="s">
        <v>370</v>
      </c>
      <c r="F693" s="57" t="s">
        <v>20</v>
      </c>
      <c r="G693" s="12" t="s">
        <v>312</v>
      </c>
      <c r="H693" s="72" t="s">
        <v>1</v>
      </c>
      <c r="I693" s="44">
        <v>400000000</v>
      </c>
      <c r="J693" s="44"/>
      <c r="K693" s="44"/>
      <c r="L693" s="44">
        <f t="shared" si="14"/>
        <v>400000000</v>
      </c>
      <c r="M693" s="12"/>
    </row>
    <row r="694" spans="1:13" ht="18" customHeight="1">
      <c r="A694" s="11">
        <v>688</v>
      </c>
      <c r="B694" s="12" t="s">
        <v>298</v>
      </c>
      <c r="C694" s="57" t="s">
        <v>310</v>
      </c>
      <c r="D694" s="57">
        <v>3</v>
      </c>
      <c r="E694" s="71" t="s">
        <v>367</v>
      </c>
      <c r="F694" s="57" t="s">
        <v>20</v>
      </c>
      <c r="G694" s="12" t="s">
        <v>312</v>
      </c>
      <c r="H694" s="72" t="s">
        <v>1</v>
      </c>
      <c r="I694" s="44">
        <v>310000000</v>
      </c>
      <c r="J694" s="44">
        <v>100000000</v>
      </c>
      <c r="K694" s="44"/>
      <c r="L694" s="44">
        <f t="shared" si="14"/>
        <v>410000000</v>
      </c>
      <c r="M694" s="69"/>
    </row>
    <row r="695" spans="1:13" ht="18" customHeight="1">
      <c r="A695" s="11">
        <v>689</v>
      </c>
      <c r="B695" s="12" t="s">
        <v>298</v>
      </c>
      <c r="C695" s="57" t="s">
        <v>310</v>
      </c>
      <c r="D695" s="57">
        <v>3</v>
      </c>
      <c r="E695" s="71" t="s">
        <v>366</v>
      </c>
      <c r="F695" s="57" t="s">
        <v>20</v>
      </c>
      <c r="G695" s="12" t="s">
        <v>312</v>
      </c>
      <c r="H695" s="72" t="s">
        <v>1</v>
      </c>
      <c r="I695" s="44">
        <v>280000000</v>
      </c>
      <c r="J695" s="44">
        <v>100000000</v>
      </c>
      <c r="K695" s="44"/>
      <c r="L695" s="44">
        <f t="shared" si="14"/>
        <v>380000000</v>
      </c>
      <c r="M695" s="12"/>
    </row>
    <row r="696" spans="1:13" ht="18" customHeight="1">
      <c r="A696" s="11">
        <v>690</v>
      </c>
      <c r="B696" s="12" t="s">
        <v>298</v>
      </c>
      <c r="C696" s="57" t="s">
        <v>310</v>
      </c>
      <c r="D696" s="57">
        <v>3</v>
      </c>
      <c r="E696" s="71" t="s">
        <v>369</v>
      </c>
      <c r="F696" s="57" t="s">
        <v>20</v>
      </c>
      <c r="G696" s="12" t="s">
        <v>312</v>
      </c>
      <c r="H696" s="72" t="s">
        <v>1</v>
      </c>
      <c r="I696" s="44">
        <v>100000000</v>
      </c>
      <c r="J696" s="44"/>
      <c r="K696" s="44"/>
      <c r="L696" s="44">
        <f t="shared" si="14"/>
        <v>100000000</v>
      </c>
      <c r="M696" s="12"/>
    </row>
    <row r="697" spans="1:13" ht="18" customHeight="1">
      <c r="A697" s="11">
        <v>691</v>
      </c>
      <c r="B697" s="12" t="s">
        <v>298</v>
      </c>
      <c r="C697" s="57" t="s">
        <v>310</v>
      </c>
      <c r="D697" s="57">
        <v>3</v>
      </c>
      <c r="E697" s="71" t="s">
        <v>368</v>
      </c>
      <c r="F697" s="57" t="s">
        <v>20</v>
      </c>
      <c r="G697" s="12" t="s">
        <v>312</v>
      </c>
      <c r="H697" s="72" t="s">
        <v>1</v>
      </c>
      <c r="I697" s="44">
        <v>1230000000</v>
      </c>
      <c r="J697" s="44">
        <v>450000000</v>
      </c>
      <c r="K697" s="44"/>
      <c r="L697" s="44">
        <f t="shared" si="14"/>
        <v>1680000000</v>
      </c>
      <c r="M697" s="12"/>
    </row>
    <row r="698" spans="1:13" ht="18" customHeight="1">
      <c r="A698" s="11">
        <v>692</v>
      </c>
      <c r="B698" s="57" t="s">
        <v>298</v>
      </c>
      <c r="C698" s="57" t="s">
        <v>115</v>
      </c>
      <c r="D698" s="57">
        <v>3</v>
      </c>
      <c r="E698" s="109" t="s">
        <v>4702</v>
      </c>
      <c r="F698" s="11" t="s">
        <v>4705</v>
      </c>
      <c r="G698" s="32" t="s">
        <v>312</v>
      </c>
      <c r="H698" s="57" t="s">
        <v>26</v>
      </c>
      <c r="I698" s="72">
        <v>43699319</v>
      </c>
      <c r="J698" s="72"/>
      <c r="K698" s="72"/>
      <c r="L698" s="28">
        <f t="shared" si="14"/>
        <v>43699319</v>
      </c>
      <c r="M698" s="69"/>
    </row>
    <row r="699" spans="1:13" ht="18" customHeight="1">
      <c r="A699" s="11">
        <v>693</v>
      </c>
      <c r="B699" s="57" t="s">
        <v>298</v>
      </c>
      <c r="C699" s="57" t="s">
        <v>170</v>
      </c>
      <c r="D699" s="12">
        <v>3</v>
      </c>
      <c r="E699" s="16" t="s">
        <v>359</v>
      </c>
      <c r="F699" s="57" t="s">
        <v>20</v>
      </c>
      <c r="G699" s="12" t="s">
        <v>301</v>
      </c>
      <c r="H699" s="12" t="s">
        <v>26</v>
      </c>
      <c r="I699" s="44">
        <v>810000000</v>
      </c>
      <c r="J699" s="44"/>
      <c r="K699" s="44"/>
      <c r="L699" s="44">
        <f t="shared" si="14"/>
        <v>810000000</v>
      </c>
      <c r="M699" s="12"/>
    </row>
    <row r="700" spans="1:13" ht="18" customHeight="1">
      <c r="A700" s="11">
        <v>694</v>
      </c>
      <c r="B700" s="12" t="s">
        <v>298</v>
      </c>
      <c r="C700" s="12" t="s">
        <v>122</v>
      </c>
      <c r="D700" s="12">
        <v>3</v>
      </c>
      <c r="E700" s="16" t="s">
        <v>364</v>
      </c>
      <c r="F700" s="57" t="s">
        <v>20</v>
      </c>
      <c r="G700" s="12" t="s">
        <v>312</v>
      </c>
      <c r="H700" s="12" t="s">
        <v>18</v>
      </c>
      <c r="I700" s="44">
        <v>6700000000</v>
      </c>
      <c r="J700" s="44">
        <v>3500000000</v>
      </c>
      <c r="K700" s="44">
        <v>100000000</v>
      </c>
      <c r="L700" s="44">
        <f t="shared" si="14"/>
        <v>10300000000</v>
      </c>
      <c r="M700" s="12"/>
    </row>
    <row r="701" spans="1:13" ht="18" customHeight="1">
      <c r="A701" s="11">
        <v>695</v>
      </c>
      <c r="B701" s="12" t="s">
        <v>298</v>
      </c>
      <c r="C701" s="12" t="s">
        <v>360</v>
      </c>
      <c r="D701" s="12">
        <v>3</v>
      </c>
      <c r="E701" s="16" t="s">
        <v>363</v>
      </c>
      <c r="F701" s="57" t="s">
        <v>20</v>
      </c>
      <c r="G701" s="12" t="s">
        <v>312</v>
      </c>
      <c r="H701" s="12" t="s">
        <v>26</v>
      </c>
      <c r="I701" s="44">
        <v>49000000</v>
      </c>
      <c r="J701" s="44">
        <v>1000000</v>
      </c>
      <c r="K701" s="44"/>
      <c r="L701" s="44">
        <f t="shared" si="14"/>
        <v>50000000</v>
      </c>
      <c r="M701" s="12"/>
    </row>
    <row r="702" spans="1:13" ht="18" customHeight="1">
      <c r="A702" s="11">
        <v>696</v>
      </c>
      <c r="B702" s="12" t="s">
        <v>298</v>
      </c>
      <c r="C702" s="12" t="s">
        <v>360</v>
      </c>
      <c r="D702" s="12">
        <v>3</v>
      </c>
      <c r="E702" s="16" t="s">
        <v>362</v>
      </c>
      <c r="F702" s="57" t="s">
        <v>20</v>
      </c>
      <c r="G702" s="12" t="s">
        <v>312</v>
      </c>
      <c r="H702" s="12" t="s">
        <v>26</v>
      </c>
      <c r="I702" s="44">
        <v>80000000</v>
      </c>
      <c r="J702" s="44">
        <v>3000000</v>
      </c>
      <c r="K702" s="44"/>
      <c r="L702" s="44">
        <f t="shared" si="14"/>
        <v>83000000</v>
      </c>
      <c r="M702" s="69"/>
    </row>
    <row r="703" spans="1:13" ht="18" customHeight="1">
      <c r="A703" s="11">
        <v>697</v>
      </c>
      <c r="B703" s="12" t="s">
        <v>298</v>
      </c>
      <c r="C703" s="12" t="s">
        <v>360</v>
      </c>
      <c r="D703" s="12">
        <v>3</v>
      </c>
      <c r="E703" s="16" t="s">
        <v>361</v>
      </c>
      <c r="F703" s="57" t="s">
        <v>20</v>
      </c>
      <c r="G703" s="12" t="s">
        <v>312</v>
      </c>
      <c r="H703" s="12" t="s">
        <v>26</v>
      </c>
      <c r="I703" s="44">
        <v>297000000</v>
      </c>
      <c r="J703" s="44">
        <v>6000000</v>
      </c>
      <c r="K703" s="44">
        <v>0</v>
      </c>
      <c r="L703" s="44">
        <f t="shared" si="14"/>
        <v>303000000</v>
      </c>
      <c r="M703" s="12"/>
    </row>
    <row r="704" spans="1:13" ht="18" customHeight="1">
      <c r="A704" s="11">
        <v>698</v>
      </c>
      <c r="B704" s="12" t="s">
        <v>298</v>
      </c>
      <c r="C704" s="12" t="s">
        <v>171</v>
      </c>
      <c r="D704" s="12">
        <v>3</v>
      </c>
      <c r="E704" s="16" t="s">
        <v>371</v>
      </c>
      <c r="F704" s="12" t="s">
        <v>55</v>
      </c>
      <c r="G704" s="12" t="s">
        <v>312</v>
      </c>
      <c r="H704" s="12" t="s">
        <v>1</v>
      </c>
      <c r="I704" s="44">
        <v>350000000</v>
      </c>
      <c r="J704" s="44"/>
      <c r="K704" s="44"/>
      <c r="L704" s="44">
        <f t="shared" si="14"/>
        <v>350000000</v>
      </c>
      <c r="M704" s="12"/>
    </row>
    <row r="705" spans="1:13" ht="18" customHeight="1">
      <c r="A705" s="11">
        <v>699</v>
      </c>
      <c r="B705" s="12" t="s">
        <v>298</v>
      </c>
      <c r="C705" s="12" t="s">
        <v>171</v>
      </c>
      <c r="D705" s="12">
        <v>3</v>
      </c>
      <c r="E705" s="16" t="s">
        <v>372</v>
      </c>
      <c r="F705" s="12" t="s">
        <v>55</v>
      </c>
      <c r="G705" s="12" t="s">
        <v>312</v>
      </c>
      <c r="H705" s="12" t="s">
        <v>1</v>
      </c>
      <c r="I705" s="44">
        <v>350000000</v>
      </c>
      <c r="J705" s="44"/>
      <c r="K705" s="44"/>
      <c r="L705" s="44">
        <f t="shared" si="14"/>
        <v>350000000</v>
      </c>
      <c r="M705" s="69"/>
    </row>
    <row r="706" spans="1:13" ht="18" customHeight="1">
      <c r="A706" s="11">
        <v>700</v>
      </c>
      <c r="B706" s="12" t="s">
        <v>298</v>
      </c>
      <c r="C706" s="12" t="s">
        <v>171</v>
      </c>
      <c r="D706" s="12">
        <v>3</v>
      </c>
      <c r="E706" s="16" t="s">
        <v>374</v>
      </c>
      <c r="F706" s="12" t="s">
        <v>73</v>
      </c>
      <c r="G706" s="12" t="s">
        <v>312</v>
      </c>
      <c r="H706" s="12" t="s">
        <v>1</v>
      </c>
      <c r="I706" s="44">
        <v>10000000</v>
      </c>
      <c r="J706" s="44">
        <v>10000000</v>
      </c>
      <c r="K706" s="44">
        <v>0</v>
      </c>
      <c r="L706" s="44">
        <f t="shared" si="14"/>
        <v>20000000</v>
      </c>
      <c r="M706" s="12"/>
    </row>
    <row r="707" spans="1:13" ht="18" customHeight="1">
      <c r="A707" s="11">
        <v>701</v>
      </c>
      <c r="B707" s="12" t="s">
        <v>298</v>
      </c>
      <c r="C707" s="12" t="s">
        <v>171</v>
      </c>
      <c r="D707" s="12">
        <v>3</v>
      </c>
      <c r="E707" s="16" t="s">
        <v>373</v>
      </c>
      <c r="F707" s="12" t="s">
        <v>55</v>
      </c>
      <c r="G707" s="12" t="s">
        <v>312</v>
      </c>
      <c r="H707" s="12" t="s">
        <v>1</v>
      </c>
      <c r="I707" s="44">
        <v>120000000</v>
      </c>
      <c r="J707" s="44"/>
      <c r="K707" s="44"/>
      <c r="L707" s="44">
        <f t="shared" si="14"/>
        <v>120000000</v>
      </c>
      <c r="M707" s="12"/>
    </row>
    <row r="708" spans="1:13" ht="18" customHeight="1">
      <c r="A708" s="11">
        <v>702</v>
      </c>
      <c r="B708" s="12" t="s">
        <v>543</v>
      </c>
      <c r="C708" s="11" t="s">
        <v>29</v>
      </c>
      <c r="D708" s="11">
        <v>3</v>
      </c>
      <c r="E708" s="22" t="s">
        <v>650</v>
      </c>
      <c r="F708" s="11" t="s">
        <v>62</v>
      </c>
      <c r="G708" s="11" t="s">
        <v>37</v>
      </c>
      <c r="H708" s="11" t="s">
        <v>1</v>
      </c>
      <c r="I708" s="30">
        <v>450000000</v>
      </c>
      <c r="J708" s="30">
        <v>30000000</v>
      </c>
      <c r="K708" s="30">
        <v>0</v>
      </c>
      <c r="L708" s="15">
        <f t="shared" si="14"/>
        <v>480000000</v>
      </c>
      <c r="M708" s="11"/>
    </row>
    <row r="709" spans="1:13" ht="18" customHeight="1">
      <c r="A709" s="11">
        <v>703</v>
      </c>
      <c r="B709" s="12" t="s">
        <v>543</v>
      </c>
      <c r="C709" s="11" t="s">
        <v>29</v>
      </c>
      <c r="D709" s="11">
        <v>3</v>
      </c>
      <c r="E709" s="22" t="s">
        <v>651</v>
      </c>
      <c r="F709" s="11" t="s">
        <v>62</v>
      </c>
      <c r="G709" s="11" t="s">
        <v>37</v>
      </c>
      <c r="H709" s="11" t="s">
        <v>1</v>
      </c>
      <c r="I709" s="30">
        <v>150000000</v>
      </c>
      <c r="J709" s="30">
        <v>10000000</v>
      </c>
      <c r="K709" s="30"/>
      <c r="L709" s="15">
        <f t="shared" ref="L709:L772" si="15">I709+J709+K709</f>
        <v>160000000</v>
      </c>
      <c r="M709" s="11"/>
    </row>
    <row r="710" spans="1:13" ht="18" customHeight="1">
      <c r="A710" s="11">
        <v>704</v>
      </c>
      <c r="B710" s="11" t="s">
        <v>36</v>
      </c>
      <c r="C710" s="11" t="s">
        <v>321</v>
      </c>
      <c r="D710" s="11">
        <v>3</v>
      </c>
      <c r="E710" s="22" t="s">
        <v>626</v>
      </c>
      <c r="F710" s="11" t="s">
        <v>160</v>
      </c>
      <c r="G710" s="11" t="s">
        <v>17</v>
      </c>
      <c r="H710" s="11" t="s">
        <v>26</v>
      </c>
      <c r="I710" s="30">
        <v>95000000</v>
      </c>
      <c r="J710" s="30">
        <v>22000000</v>
      </c>
      <c r="K710" s="30">
        <v>0</v>
      </c>
      <c r="L710" s="15">
        <f t="shared" si="15"/>
        <v>117000000</v>
      </c>
      <c r="M710" s="11"/>
    </row>
    <row r="711" spans="1:13" ht="18" customHeight="1">
      <c r="A711" s="11">
        <v>705</v>
      </c>
      <c r="B711" s="12" t="s">
        <v>543</v>
      </c>
      <c r="C711" s="12" t="s">
        <v>557</v>
      </c>
      <c r="D711" s="12">
        <v>3</v>
      </c>
      <c r="E711" s="13" t="s">
        <v>647</v>
      </c>
      <c r="F711" s="84" t="s">
        <v>116</v>
      </c>
      <c r="G711" s="12" t="s">
        <v>17</v>
      </c>
      <c r="H711" s="12" t="s">
        <v>26</v>
      </c>
      <c r="I711" s="56">
        <v>738958154</v>
      </c>
      <c r="J711" s="56">
        <v>271753273</v>
      </c>
      <c r="K711" s="56">
        <v>0</v>
      </c>
      <c r="L711" s="15">
        <f t="shared" si="15"/>
        <v>1010711427</v>
      </c>
      <c r="M711" s="12"/>
    </row>
    <row r="712" spans="1:13" ht="18" customHeight="1">
      <c r="A712" s="11">
        <v>706</v>
      </c>
      <c r="B712" s="32" t="s">
        <v>36</v>
      </c>
      <c r="C712" s="57" t="s">
        <v>557</v>
      </c>
      <c r="D712" s="57">
        <v>3</v>
      </c>
      <c r="E712" s="93" t="s">
        <v>4708</v>
      </c>
      <c r="F712" s="11" t="s">
        <v>4705</v>
      </c>
      <c r="G712" s="32" t="s">
        <v>4706</v>
      </c>
      <c r="H712" s="88" t="s">
        <v>26</v>
      </c>
      <c r="I712" s="95">
        <v>16000000</v>
      </c>
      <c r="J712" s="95">
        <v>0</v>
      </c>
      <c r="K712" s="95">
        <v>0</v>
      </c>
      <c r="L712" s="28">
        <f t="shared" si="15"/>
        <v>16000000</v>
      </c>
      <c r="M712" s="29"/>
    </row>
    <row r="713" spans="1:13" ht="18" customHeight="1">
      <c r="A713" s="11">
        <v>707</v>
      </c>
      <c r="B713" s="11" t="s">
        <v>36</v>
      </c>
      <c r="C713" s="11" t="s">
        <v>529</v>
      </c>
      <c r="D713" s="11">
        <v>3</v>
      </c>
      <c r="E713" s="22" t="s">
        <v>617</v>
      </c>
      <c r="F713" s="11" t="s">
        <v>116</v>
      </c>
      <c r="G713" s="11" t="s">
        <v>17</v>
      </c>
      <c r="H713" s="11" t="s">
        <v>1</v>
      </c>
      <c r="I713" s="15">
        <v>80000000</v>
      </c>
      <c r="J713" s="15"/>
      <c r="K713" s="15"/>
      <c r="L713" s="15">
        <f t="shared" si="15"/>
        <v>80000000</v>
      </c>
      <c r="M713" s="11"/>
    </row>
    <row r="714" spans="1:13" ht="18" customHeight="1">
      <c r="A714" s="11">
        <v>708</v>
      </c>
      <c r="B714" s="12" t="s">
        <v>543</v>
      </c>
      <c r="C714" s="11" t="s">
        <v>161</v>
      </c>
      <c r="D714" s="11">
        <v>3</v>
      </c>
      <c r="E714" s="22" t="s">
        <v>648</v>
      </c>
      <c r="F714" s="57" t="s">
        <v>20</v>
      </c>
      <c r="G714" s="11" t="s">
        <v>17</v>
      </c>
      <c r="H714" s="11" t="s">
        <v>26</v>
      </c>
      <c r="I714" s="30">
        <v>400000000</v>
      </c>
      <c r="J714" s="30"/>
      <c r="K714" s="30"/>
      <c r="L714" s="15">
        <f t="shared" si="15"/>
        <v>400000000</v>
      </c>
      <c r="M714" s="11"/>
    </row>
    <row r="715" spans="1:13" ht="18" customHeight="1">
      <c r="A715" s="11">
        <v>709</v>
      </c>
      <c r="B715" s="12" t="s">
        <v>543</v>
      </c>
      <c r="C715" s="12" t="s">
        <v>602</v>
      </c>
      <c r="D715" s="12">
        <v>3</v>
      </c>
      <c r="E715" s="16" t="s">
        <v>652</v>
      </c>
      <c r="F715" s="57" t="s">
        <v>20</v>
      </c>
      <c r="G715" s="12" t="s">
        <v>17</v>
      </c>
      <c r="H715" s="12" t="s">
        <v>26</v>
      </c>
      <c r="I715" s="56">
        <v>320000000</v>
      </c>
      <c r="J715" s="56">
        <v>45000000</v>
      </c>
      <c r="K715" s="56"/>
      <c r="L715" s="15">
        <f t="shared" si="15"/>
        <v>365000000</v>
      </c>
      <c r="M715" s="12"/>
    </row>
    <row r="716" spans="1:13" ht="18" customHeight="1">
      <c r="A716" s="11">
        <v>710</v>
      </c>
      <c r="B716" s="12" t="s">
        <v>543</v>
      </c>
      <c r="C716" s="12" t="s">
        <v>602</v>
      </c>
      <c r="D716" s="12">
        <v>3</v>
      </c>
      <c r="E716" s="16" t="s">
        <v>653</v>
      </c>
      <c r="F716" s="57" t="s">
        <v>20</v>
      </c>
      <c r="G716" s="12" t="s">
        <v>17</v>
      </c>
      <c r="H716" s="12" t="s">
        <v>26</v>
      </c>
      <c r="I716" s="56">
        <v>200000000</v>
      </c>
      <c r="J716" s="56">
        <v>10000000</v>
      </c>
      <c r="K716" s="56"/>
      <c r="L716" s="15">
        <f t="shared" si="15"/>
        <v>210000000</v>
      </c>
      <c r="M716" s="69"/>
    </row>
    <row r="717" spans="1:13" ht="18" customHeight="1">
      <c r="A717" s="11">
        <v>711</v>
      </c>
      <c r="B717" s="12" t="s">
        <v>543</v>
      </c>
      <c r="C717" s="12" t="s">
        <v>602</v>
      </c>
      <c r="D717" s="12">
        <v>3</v>
      </c>
      <c r="E717" s="16" t="s">
        <v>654</v>
      </c>
      <c r="F717" s="57" t="s">
        <v>20</v>
      </c>
      <c r="G717" s="12" t="s">
        <v>17</v>
      </c>
      <c r="H717" s="12" t="s">
        <v>65</v>
      </c>
      <c r="I717" s="56">
        <v>220000000</v>
      </c>
      <c r="J717" s="56">
        <v>0</v>
      </c>
      <c r="K717" s="56"/>
      <c r="L717" s="15">
        <f t="shared" si="15"/>
        <v>220000000</v>
      </c>
      <c r="M717" s="12" t="s">
        <v>397</v>
      </c>
    </row>
    <row r="718" spans="1:13" ht="18" customHeight="1">
      <c r="A718" s="11">
        <v>712</v>
      </c>
      <c r="B718" s="11" t="s">
        <v>36</v>
      </c>
      <c r="C718" s="11" t="s">
        <v>524</v>
      </c>
      <c r="D718" s="11">
        <v>3</v>
      </c>
      <c r="E718" s="22" t="s">
        <v>613</v>
      </c>
      <c r="F718" s="11" t="s">
        <v>116</v>
      </c>
      <c r="G718" s="11" t="s">
        <v>17</v>
      </c>
      <c r="H718" s="11" t="s">
        <v>31</v>
      </c>
      <c r="I718" s="15">
        <v>563710753</v>
      </c>
      <c r="J718" s="15">
        <v>1244036016</v>
      </c>
      <c r="K718" s="15"/>
      <c r="L718" s="15">
        <f t="shared" si="15"/>
        <v>1807746769</v>
      </c>
      <c r="M718" s="11" t="s">
        <v>4645</v>
      </c>
    </row>
    <row r="719" spans="1:13" ht="18" customHeight="1">
      <c r="A719" s="11">
        <v>713</v>
      </c>
      <c r="B719" s="11" t="s">
        <v>36</v>
      </c>
      <c r="C719" s="11" t="s">
        <v>524</v>
      </c>
      <c r="D719" s="11">
        <v>3</v>
      </c>
      <c r="E719" s="22" t="s">
        <v>612</v>
      </c>
      <c r="F719" s="11" t="s">
        <v>116</v>
      </c>
      <c r="G719" s="11" t="s">
        <v>17</v>
      </c>
      <c r="H719" s="11" t="s">
        <v>26</v>
      </c>
      <c r="I719" s="15">
        <v>585954736</v>
      </c>
      <c r="J719" s="15">
        <v>1400000000</v>
      </c>
      <c r="K719" s="15"/>
      <c r="L719" s="15">
        <f t="shared" si="15"/>
        <v>1985954736</v>
      </c>
      <c r="M719" s="11"/>
    </row>
    <row r="720" spans="1:13" ht="18" customHeight="1">
      <c r="A720" s="11">
        <v>714</v>
      </c>
      <c r="B720" s="11" t="s">
        <v>36</v>
      </c>
      <c r="C720" s="11" t="s">
        <v>524</v>
      </c>
      <c r="D720" s="11">
        <v>3</v>
      </c>
      <c r="E720" s="22" t="s">
        <v>604</v>
      </c>
      <c r="F720" s="11" t="s">
        <v>116</v>
      </c>
      <c r="G720" s="11" t="s">
        <v>17</v>
      </c>
      <c r="H720" s="11" t="s">
        <v>18</v>
      </c>
      <c r="I720" s="15">
        <v>1002000000</v>
      </c>
      <c r="J720" s="15">
        <v>1726000000</v>
      </c>
      <c r="K720" s="15">
        <v>289000000</v>
      </c>
      <c r="L720" s="15">
        <f t="shared" si="15"/>
        <v>3017000000</v>
      </c>
      <c r="M720" s="11"/>
    </row>
    <row r="721" spans="1:13" ht="18" customHeight="1">
      <c r="A721" s="11">
        <v>715</v>
      </c>
      <c r="B721" s="11" t="s">
        <v>36</v>
      </c>
      <c r="C721" s="11" t="s">
        <v>524</v>
      </c>
      <c r="D721" s="11">
        <v>3</v>
      </c>
      <c r="E721" s="22" t="s">
        <v>605</v>
      </c>
      <c r="F721" s="11" t="s">
        <v>116</v>
      </c>
      <c r="G721" s="11" t="s">
        <v>17</v>
      </c>
      <c r="H721" s="11" t="s">
        <v>18</v>
      </c>
      <c r="I721" s="15">
        <v>810000000</v>
      </c>
      <c r="J721" s="15">
        <v>988000000</v>
      </c>
      <c r="K721" s="15">
        <v>273000000</v>
      </c>
      <c r="L721" s="15">
        <f t="shared" si="15"/>
        <v>2071000000</v>
      </c>
      <c r="M721" s="11"/>
    </row>
    <row r="722" spans="1:13" ht="18" customHeight="1">
      <c r="A722" s="11">
        <v>716</v>
      </c>
      <c r="B722" s="11" t="s">
        <v>36</v>
      </c>
      <c r="C722" s="11" t="s">
        <v>524</v>
      </c>
      <c r="D722" s="11">
        <v>3</v>
      </c>
      <c r="E722" s="22" t="s">
        <v>610</v>
      </c>
      <c r="F722" s="11" t="s">
        <v>116</v>
      </c>
      <c r="G722" s="11" t="s">
        <v>17</v>
      </c>
      <c r="H722" s="11" t="s">
        <v>18</v>
      </c>
      <c r="I722" s="15">
        <v>214062000</v>
      </c>
      <c r="J722" s="15"/>
      <c r="K722" s="15"/>
      <c r="L722" s="15">
        <f t="shared" si="15"/>
        <v>214062000</v>
      </c>
      <c r="M722" s="11"/>
    </row>
    <row r="723" spans="1:13" ht="18" customHeight="1">
      <c r="A723" s="11">
        <v>717</v>
      </c>
      <c r="B723" s="11" t="s">
        <v>36</v>
      </c>
      <c r="C723" s="11" t="s">
        <v>524</v>
      </c>
      <c r="D723" s="11">
        <v>3</v>
      </c>
      <c r="E723" s="22" t="s">
        <v>606</v>
      </c>
      <c r="F723" s="11" t="s">
        <v>116</v>
      </c>
      <c r="G723" s="11" t="s">
        <v>17</v>
      </c>
      <c r="H723" s="11" t="s">
        <v>31</v>
      </c>
      <c r="I723" s="15">
        <f>1439608000-I724</f>
        <v>739608000</v>
      </c>
      <c r="J723" s="15"/>
      <c r="K723" s="15"/>
      <c r="L723" s="15">
        <f t="shared" si="15"/>
        <v>739608000</v>
      </c>
      <c r="M723" s="11" t="s">
        <v>4645</v>
      </c>
    </row>
    <row r="724" spans="1:13" ht="18" customHeight="1">
      <c r="A724" s="11">
        <v>718</v>
      </c>
      <c r="B724" s="11" t="s">
        <v>36</v>
      </c>
      <c r="C724" s="11" t="s">
        <v>524</v>
      </c>
      <c r="D724" s="11">
        <v>3</v>
      </c>
      <c r="E724" s="22" t="s">
        <v>607</v>
      </c>
      <c r="F724" s="11" t="s">
        <v>116</v>
      </c>
      <c r="G724" s="11" t="s">
        <v>17</v>
      </c>
      <c r="H724" s="11" t="s">
        <v>18</v>
      </c>
      <c r="I724" s="15">
        <v>700000000</v>
      </c>
      <c r="J724" s="15"/>
      <c r="K724" s="15"/>
      <c r="L724" s="15">
        <f t="shared" si="15"/>
        <v>700000000</v>
      </c>
      <c r="M724" s="11"/>
    </row>
    <row r="725" spans="1:13" ht="18" customHeight="1">
      <c r="A725" s="11">
        <v>719</v>
      </c>
      <c r="B725" s="11" t="s">
        <v>36</v>
      </c>
      <c r="C725" s="11" t="s">
        <v>524</v>
      </c>
      <c r="D725" s="11">
        <v>3</v>
      </c>
      <c r="E725" s="22" t="s">
        <v>611</v>
      </c>
      <c r="F725" s="11" t="s">
        <v>116</v>
      </c>
      <c r="G725" s="11" t="s">
        <v>17</v>
      </c>
      <c r="H725" s="11" t="s">
        <v>18</v>
      </c>
      <c r="I725" s="15">
        <v>166767000</v>
      </c>
      <c r="J725" s="15"/>
      <c r="K725" s="15"/>
      <c r="L725" s="15">
        <f t="shared" si="15"/>
        <v>166767000</v>
      </c>
      <c r="M725" s="11"/>
    </row>
    <row r="726" spans="1:13" ht="18" customHeight="1">
      <c r="A726" s="11">
        <v>720</v>
      </c>
      <c r="B726" s="11" t="s">
        <v>36</v>
      </c>
      <c r="C726" s="11" t="s">
        <v>524</v>
      </c>
      <c r="D726" s="11">
        <v>3</v>
      </c>
      <c r="E726" s="22" t="s">
        <v>608</v>
      </c>
      <c r="F726" s="11" t="s">
        <v>116</v>
      </c>
      <c r="G726" s="11" t="s">
        <v>17</v>
      </c>
      <c r="H726" s="11" t="s">
        <v>18</v>
      </c>
      <c r="I726" s="15">
        <f>1220352000-I727</f>
        <v>620352000</v>
      </c>
      <c r="J726" s="15"/>
      <c r="K726" s="15"/>
      <c r="L726" s="15">
        <f t="shared" si="15"/>
        <v>620352000</v>
      </c>
      <c r="M726" s="11"/>
    </row>
    <row r="727" spans="1:13" ht="18" customHeight="1">
      <c r="A727" s="11">
        <v>721</v>
      </c>
      <c r="B727" s="11" t="s">
        <v>36</v>
      </c>
      <c r="C727" s="11" t="s">
        <v>524</v>
      </c>
      <c r="D727" s="11">
        <v>3</v>
      </c>
      <c r="E727" s="22" t="s">
        <v>609</v>
      </c>
      <c r="F727" s="11" t="s">
        <v>116</v>
      </c>
      <c r="G727" s="11" t="s">
        <v>17</v>
      </c>
      <c r="H727" s="11" t="s">
        <v>18</v>
      </c>
      <c r="I727" s="15">
        <v>600000000</v>
      </c>
      <c r="J727" s="15"/>
      <c r="K727" s="15"/>
      <c r="L727" s="15">
        <f t="shared" si="15"/>
        <v>600000000</v>
      </c>
      <c r="M727" s="11"/>
    </row>
    <row r="728" spans="1:13" ht="18" customHeight="1">
      <c r="A728" s="11">
        <v>722</v>
      </c>
      <c r="B728" s="12" t="s">
        <v>543</v>
      </c>
      <c r="C728" s="11" t="s">
        <v>170</v>
      </c>
      <c r="D728" s="11">
        <v>3</v>
      </c>
      <c r="E728" s="22" t="s">
        <v>640</v>
      </c>
      <c r="F728" s="57" t="s">
        <v>20</v>
      </c>
      <c r="G728" s="11" t="s">
        <v>17</v>
      </c>
      <c r="H728" s="11" t="s">
        <v>26</v>
      </c>
      <c r="I728" s="30">
        <v>350000000</v>
      </c>
      <c r="J728" s="92"/>
      <c r="K728" s="92"/>
      <c r="L728" s="15">
        <f t="shared" si="15"/>
        <v>350000000</v>
      </c>
      <c r="M728" s="69"/>
    </row>
    <row r="729" spans="1:13" ht="18" customHeight="1">
      <c r="A729" s="11">
        <v>723</v>
      </c>
      <c r="B729" s="12" t="s">
        <v>543</v>
      </c>
      <c r="C729" s="11" t="s">
        <v>170</v>
      </c>
      <c r="D729" s="11">
        <v>3</v>
      </c>
      <c r="E729" s="22" t="s">
        <v>639</v>
      </c>
      <c r="F729" s="57" t="s">
        <v>20</v>
      </c>
      <c r="G729" s="11" t="s">
        <v>17</v>
      </c>
      <c r="H729" s="11" t="s">
        <v>26</v>
      </c>
      <c r="I729" s="30">
        <v>350000000</v>
      </c>
      <c r="J729" s="92"/>
      <c r="K729" s="92"/>
      <c r="L729" s="15">
        <f t="shared" si="15"/>
        <v>350000000</v>
      </c>
      <c r="M729" s="12"/>
    </row>
    <row r="730" spans="1:13" ht="18" customHeight="1">
      <c r="A730" s="11">
        <v>724</v>
      </c>
      <c r="B730" s="12" t="s">
        <v>543</v>
      </c>
      <c r="C730" s="11" t="s">
        <v>170</v>
      </c>
      <c r="D730" s="11">
        <v>3</v>
      </c>
      <c r="E730" s="22" t="s">
        <v>642</v>
      </c>
      <c r="F730" s="57" t="s">
        <v>20</v>
      </c>
      <c r="G730" s="11" t="s">
        <v>17</v>
      </c>
      <c r="H730" s="11" t="s">
        <v>31</v>
      </c>
      <c r="I730" s="30">
        <v>50000000</v>
      </c>
      <c r="J730" s="30"/>
      <c r="K730" s="30"/>
      <c r="L730" s="15">
        <f t="shared" si="15"/>
        <v>50000000</v>
      </c>
      <c r="M730" s="11" t="s">
        <v>208</v>
      </c>
    </row>
    <row r="731" spans="1:13" ht="18" customHeight="1">
      <c r="A731" s="11">
        <v>725</v>
      </c>
      <c r="B731" s="12" t="s">
        <v>543</v>
      </c>
      <c r="C731" s="12" t="s">
        <v>170</v>
      </c>
      <c r="D731" s="12">
        <v>3</v>
      </c>
      <c r="E731" s="16" t="s">
        <v>641</v>
      </c>
      <c r="F731" s="57" t="s">
        <v>20</v>
      </c>
      <c r="G731" s="12" t="s">
        <v>17</v>
      </c>
      <c r="H731" s="12" t="s">
        <v>26</v>
      </c>
      <c r="I731" s="56">
        <v>150000000</v>
      </c>
      <c r="J731" s="56">
        <v>450000000</v>
      </c>
      <c r="K731" s="56"/>
      <c r="L731" s="15">
        <f t="shared" si="15"/>
        <v>600000000</v>
      </c>
      <c r="M731" s="12"/>
    </row>
    <row r="732" spans="1:13" ht="18" customHeight="1">
      <c r="A732" s="11">
        <v>726</v>
      </c>
      <c r="B732" s="12" t="s">
        <v>543</v>
      </c>
      <c r="C732" s="11" t="s">
        <v>125</v>
      </c>
      <c r="D732" s="11">
        <v>3</v>
      </c>
      <c r="E732" s="22" t="s">
        <v>636</v>
      </c>
      <c r="F732" s="57" t="s">
        <v>20</v>
      </c>
      <c r="G732" s="11" t="s">
        <v>17</v>
      </c>
      <c r="H732" s="11" t="s">
        <v>26</v>
      </c>
      <c r="I732" s="30">
        <v>160000000</v>
      </c>
      <c r="J732" s="30">
        <v>1125000000</v>
      </c>
      <c r="K732" s="30"/>
      <c r="L732" s="15">
        <f t="shared" si="15"/>
        <v>1285000000</v>
      </c>
      <c r="M732" s="11"/>
    </row>
    <row r="733" spans="1:13" ht="18" customHeight="1">
      <c r="A733" s="11">
        <v>727</v>
      </c>
      <c r="B733" s="12" t="s">
        <v>543</v>
      </c>
      <c r="C733" s="11" t="s">
        <v>125</v>
      </c>
      <c r="D733" s="11">
        <v>3</v>
      </c>
      <c r="E733" s="22" t="s">
        <v>638</v>
      </c>
      <c r="F733" s="57" t="s">
        <v>20</v>
      </c>
      <c r="G733" s="11" t="s">
        <v>17</v>
      </c>
      <c r="H733" s="11" t="s">
        <v>26</v>
      </c>
      <c r="I733" s="30">
        <v>200000000</v>
      </c>
      <c r="J733" s="30">
        <v>71785120</v>
      </c>
      <c r="K733" s="30"/>
      <c r="L733" s="15">
        <f t="shared" si="15"/>
        <v>271785120</v>
      </c>
      <c r="M733" s="11"/>
    </row>
    <row r="734" spans="1:13" ht="18" customHeight="1">
      <c r="A734" s="11">
        <v>728</v>
      </c>
      <c r="B734" s="12" t="s">
        <v>543</v>
      </c>
      <c r="C734" s="11" t="s">
        <v>125</v>
      </c>
      <c r="D734" s="11">
        <v>3</v>
      </c>
      <c r="E734" s="22" t="s">
        <v>635</v>
      </c>
      <c r="F734" s="57" t="s">
        <v>20</v>
      </c>
      <c r="G734" s="11" t="s">
        <v>17</v>
      </c>
      <c r="H734" s="11" t="s">
        <v>26</v>
      </c>
      <c r="I734" s="30">
        <v>85000000</v>
      </c>
      <c r="J734" s="30">
        <v>76590000</v>
      </c>
      <c r="K734" s="30"/>
      <c r="L734" s="15">
        <f t="shared" si="15"/>
        <v>161590000</v>
      </c>
      <c r="M734" s="11"/>
    </row>
    <row r="735" spans="1:13" ht="18" customHeight="1">
      <c r="A735" s="11">
        <v>729</v>
      </c>
      <c r="B735" s="12" t="s">
        <v>543</v>
      </c>
      <c r="C735" s="11" t="s">
        <v>125</v>
      </c>
      <c r="D735" s="11">
        <v>3</v>
      </c>
      <c r="E735" s="22" t="s">
        <v>637</v>
      </c>
      <c r="F735" s="57" t="s">
        <v>20</v>
      </c>
      <c r="G735" s="11" t="s">
        <v>17</v>
      </c>
      <c r="H735" s="11" t="s">
        <v>26</v>
      </c>
      <c r="I735" s="30">
        <v>130000000</v>
      </c>
      <c r="J735" s="30">
        <v>545790000</v>
      </c>
      <c r="K735" s="30"/>
      <c r="L735" s="15">
        <f t="shared" si="15"/>
        <v>675790000</v>
      </c>
      <c r="M735" s="11"/>
    </row>
    <row r="736" spans="1:13" ht="18" customHeight="1">
      <c r="A736" s="11">
        <v>730</v>
      </c>
      <c r="B736" s="12" t="s">
        <v>543</v>
      </c>
      <c r="C736" s="12" t="s">
        <v>125</v>
      </c>
      <c r="D736" s="12">
        <v>3</v>
      </c>
      <c r="E736" s="16" t="s">
        <v>633</v>
      </c>
      <c r="F736" s="57" t="s">
        <v>20</v>
      </c>
      <c r="G736" s="12" t="s">
        <v>17</v>
      </c>
      <c r="H736" s="12" t="s">
        <v>1</v>
      </c>
      <c r="I736" s="56">
        <v>150000000</v>
      </c>
      <c r="J736" s="56">
        <v>1155000000</v>
      </c>
      <c r="K736" s="56"/>
      <c r="L736" s="15">
        <f t="shared" si="15"/>
        <v>1305000000</v>
      </c>
      <c r="M736" s="11"/>
    </row>
    <row r="737" spans="1:13" ht="18" customHeight="1">
      <c r="A737" s="11">
        <v>731</v>
      </c>
      <c r="B737" s="12" t="s">
        <v>543</v>
      </c>
      <c r="C737" s="12" t="s">
        <v>125</v>
      </c>
      <c r="D737" s="12">
        <v>3</v>
      </c>
      <c r="E737" s="16" t="s">
        <v>632</v>
      </c>
      <c r="F737" s="57" t="s">
        <v>20</v>
      </c>
      <c r="G737" s="12" t="s">
        <v>17</v>
      </c>
      <c r="H737" s="12" t="s">
        <v>1</v>
      </c>
      <c r="I737" s="56">
        <v>350000000</v>
      </c>
      <c r="J737" s="56">
        <v>168822421</v>
      </c>
      <c r="K737" s="56"/>
      <c r="L737" s="15">
        <f t="shared" si="15"/>
        <v>518822421</v>
      </c>
      <c r="M737" s="11"/>
    </row>
    <row r="738" spans="1:13" ht="18" customHeight="1">
      <c r="A738" s="11">
        <v>732</v>
      </c>
      <c r="B738" s="12" t="s">
        <v>543</v>
      </c>
      <c r="C738" s="12" t="s">
        <v>125</v>
      </c>
      <c r="D738" s="12">
        <v>3</v>
      </c>
      <c r="E738" s="16" t="s">
        <v>630</v>
      </c>
      <c r="F738" s="57" t="s">
        <v>20</v>
      </c>
      <c r="G738" s="12" t="s">
        <v>17</v>
      </c>
      <c r="H738" s="12" t="s">
        <v>1</v>
      </c>
      <c r="I738" s="56">
        <v>450000000</v>
      </c>
      <c r="J738" s="56">
        <v>77500000</v>
      </c>
      <c r="K738" s="56"/>
      <c r="L738" s="15">
        <f t="shared" si="15"/>
        <v>527500000</v>
      </c>
      <c r="M738" s="11"/>
    </row>
    <row r="739" spans="1:13" ht="18" customHeight="1">
      <c r="A739" s="11">
        <v>733</v>
      </c>
      <c r="B739" s="12" t="s">
        <v>543</v>
      </c>
      <c r="C739" s="12" t="s">
        <v>125</v>
      </c>
      <c r="D739" s="12">
        <v>3</v>
      </c>
      <c r="E739" s="16" t="s">
        <v>631</v>
      </c>
      <c r="F739" s="57" t="s">
        <v>20</v>
      </c>
      <c r="G739" s="12" t="s">
        <v>17</v>
      </c>
      <c r="H739" s="12" t="s">
        <v>1</v>
      </c>
      <c r="I739" s="56">
        <v>200000000</v>
      </c>
      <c r="J739" s="56">
        <v>449400000</v>
      </c>
      <c r="K739" s="56"/>
      <c r="L739" s="15">
        <f t="shared" si="15"/>
        <v>649400000</v>
      </c>
      <c r="M739" s="11"/>
    </row>
    <row r="740" spans="1:13" ht="18" customHeight="1">
      <c r="A740" s="11">
        <v>734</v>
      </c>
      <c r="B740" s="12" t="s">
        <v>543</v>
      </c>
      <c r="C740" s="11" t="s">
        <v>125</v>
      </c>
      <c r="D740" s="11">
        <v>3</v>
      </c>
      <c r="E740" s="22" t="s">
        <v>634</v>
      </c>
      <c r="F740" s="57" t="s">
        <v>20</v>
      </c>
      <c r="G740" s="11" t="s">
        <v>17</v>
      </c>
      <c r="H740" s="11" t="s">
        <v>1</v>
      </c>
      <c r="I740" s="30">
        <v>291000000</v>
      </c>
      <c r="J740" s="30">
        <v>760000000</v>
      </c>
      <c r="K740" s="30">
        <v>92000000</v>
      </c>
      <c r="L740" s="15">
        <f t="shared" si="15"/>
        <v>1143000000</v>
      </c>
      <c r="M740" s="11"/>
    </row>
    <row r="741" spans="1:13" ht="18" customHeight="1">
      <c r="A741" s="11">
        <v>735</v>
      </c>
      <c r="B741" s="12" t="s">
        <v>543</v>
      </c>
      <c r="C741" s="11" t="s">
        <v>125</v>
      </c>
      <c r="D741" s="11">
        <v>3</v>
      </c>
      <c r="E741" s="22" t="s">
        <v>628</v>
      </c>
      <c r="F741" s="57" t="s">
        <v>20</v>
      </c>
      <c r="G741" s="11" t="s">
        <v>17</v>
      </c>
      <c r="H741" s="11" t="s">
        <v>1</v>
      </c>
      <c r="I741" s="30">
        <v>140000000</v>
      </c>
      <c r="J741" s="30">
        <v>1190000000</v>
      </c>
      <c r="K741" s="30"/>
      <c r="L741" s="15">
        <f t="shared" si="15"/>
        <v>1330000000</v>
      </c>
      <c r="M741" s="11"/>
    </row>
    <row r="742" spans="1:13" ht="18" customHeight="1">
      <c r="A742" s="11">
        <v>736</v>
      </c>
      <c r="B742" s="12" t="s">
        <v>543</v>
      </c>
      <c r="C742" s="11" t="s">
        <v>125</v>
      </c>
      <c r="D742" s="11">
        <v>3</v>
      </c>
      <c r="E742" s="22" t="s">
        <v>629</v>
      </c>
      <c r="F742" s="57" t="s">
        <v>20</v>
      </c>
      <c r="G742" s="11" t="s">
        <v>17</v>
      </c>
      <c r="H742" s="11" t="s">
        <v>1</v>
      </c>
      <c r="I742" s="30">
        <v>50000000</v>
      </c>
      <c r="J742" s="30">
        <v>50000000</v>
      </c>
      <c r="K742" s="30"/>
      <c r="L742" s="15">
        <f t="shared" si="15"/>
        <v>100000000</v>
      </c>
      <c r="M742" s="11"/>
    </row>
    <row r="743" spans="1:13" ht="18" customHeight="1">
      <c r="A743" s="11">
        <v>737</v>
      </c>
      <c r="B743" s="12" t="s">
        <v>543</v>
      </c>
      <c r="C743" s="11" t="s">
        <v>125</v>
      </c>
      <c r="D743" s="11">
        <v>3</v>
      </c>
      <c r="E743" s="22" t="s">
        <v>627</v>
      </c>
      <c r="F743" s="57" t="s">
        <v>20</v>
      </c>
      <c r="G743" s="11" t="s">
        <v>17</v>
      </c>
      <c r="H743" s="11" t="s">
        <v>1</v>
      </c>
      <c r="I743" s="30">
        <v>90000000</v>
      </c>
      <c r="J743" s="30">
        <v>787000000</v>
      </c>
      <c r="K743" s="30"/>
      <c r="L743" s="15">
        <f t="shared" si="15"/>
        <v>877000000</v>
      </c>
      <c r="M743" s="48"/>
    </row>
    <row r="744" spans="1:13" ht="18" customHeight="1">
      <c r="A744" s="11">
        <v>738</v>
      </c>
      <c r="B744" s="12" t="s">
        <v>543</v>
      </c>
      <c r="C744" s="11" t="s">
        <v>162</v>
      </c>
      <c r="D744" s="11">
        <v>3</v>
      </c>
      <c r="E744" s="22" t="s">
        <v>649</v>
      </c>
      <c r="F744" s="57" t="s">
        <v>20</v>
      </c>
      <c r="G744" s="11" t="s">
        <v>37</v>
      </c>
      <c r="H744" s="11" t="s">
        <v>26</v>
      </c>
      <c r="I744" s="30">
        <v>160000000</v>
      </c>
      <c r="J744" s="30"/>
      <c r="K744" s="30"/>
      <c r="L744" s="15">
        <f t="shared" si="15"/>
        <v>160000000</v>
      </c>
      <c r="M744" s="11"/>
    </row>
    <row r="745" spans="1:13" ht="18" customHeight="1">
      <c r="A745" s="11">
        <v>739</v>
      </c>
      <c r="B745" s="11" t="s">
        <v>36</v>
      </c>
      <c r="C745" s="12" t="s">
        <v>623</v>
      </c>
      <c r="D745" s="12">
        <v>3</v>
      </c>
      <c r="E745" s="16" t="s">
        <v>624</v>
      </c>
      <c r="F745" s="12" t="s">
        <v>28</v>
      </c>
      <c r="G745" s="12" t="s">
        <v>17</v>
      </c>
      <c r="H745" s="12" t="s">
        <v>26</v>
      </c>
      <c r="I745" s="14">
        <v>245000000</v>
      </c>
      <c r="J745" s="14"/>
      <c r="K745" s="14"/>
      <c r="L745" s="15">
        <f t="shared" si="15"/>
        <v>245000000</v>
      </c>
      <c r="M745" s="12"/>
    </row>
    <row r="746" spans="1:13" ht="18" customHeight="1">
      <c r="A746" s="11">
        <v>740</v>
      </c>
      <c r="B746" s="11" t="s">
        <v>36</v>
      </c>
      <c r="C746" s="12" t="s">
        <v>623</v>
      </c>
      <c r="D746" s="12">
        <v>3</v>
      </c>
      <c r="E746" s="16" t="s">
        <v>625</v>
      </c>
      <c r="F746" s="12" t="s">
        <v>28</v>
      </c>
      <c r="G746" s="12" t="s">
        <v>17</v>
      </c>
      <c r="H746" s="12" t="s">
        <v>26</v>
      </c>
      <c r="I746" s="14">
        <v>200000000</v>
      </c>
      <c r="J746" s="14"/>
      <c r="K746" s="14"/>
      <c r="L746" s="15">
        <f t="shared" si="15"/>
        <v>200000000</v>
      </c>
      <c r="M746" s="12"/>
    </row>
    <row r="747" spans="1:13" ht="18" customHeight="1">
      <c r="A747" s="11">
        <v>741</v>
      </c>
      <c r="B747" s="12" t="s">
        <v>543</v>
      </c>
      <c r="C747" s="84" t="s">
        <v>547</v>
      </c>
      <c r="D747" s="84">
        <v>3</v>
      </c>
      <c r="E747" s="85" t="s">
        <v>644</v>
      </c>
      <c r="F747" s="84" t="s">
        <v>116</v>
      </c>
      <c r="G747" s="84" t="s">
        <v>17</v>
      </c>
      <c r="H747" s="84" t="s">
        <v>1</v>
      </c>
      <c r="I747" s="86">
        <v>120000000</v>
      </c>
      <c r="J747" s="86"/>
      <c r="K747" s="86"/>
      <c r="L747" s="15">
        <f t="shared" si="15"/>
        <v>120000000</v>
      </c>
      <c r="M747" s="84"/>
    </row>
    <row r="748" spans="1:13" ht="18" customHeight="1">
      <c r="A748" s="11">
        <v>742</v>
      </c>
      <c r="B748" s="12" t="s">
        <v>543</v>
      </c>
      <c r="C748" s="84" t="s">
        <v>547</v>
      </c>
      <c r="D748" s="84">
        <v>3</v>
      </c>
      <c r="E748" s="91" t="s">
        <v>643</v>
      </c>
      <c r="F748" s="84" t="s">
        <v>116</v>
      </c>
      <c r="G748" s="84" t="s">
        <v>17</v>
      </c>
      <c r="H748" s="84" t="s">
        <v>26</v>
      </c>
      <c r="I748" s="86">
        <v>909112236</v>
      </c>
      <c r="J748" s="86">
        <v>862004600</v>
      </c>
      <c r="K748" s="86">
        <v>0</v>
      </c>
      <c r="L748" s="15">
        <f t="shared" si="15"/>
        <v>1771116836</v>
      </c>
      <c r="M748" s="84"/>
    </row>
    <row r="749" spans="1:13" ht="18" customHeight="1">
      <c r="A749" s="11">
        <v>743</v>
      </c>
      <c r="B749" s="12" t="s">
        <v>543</v>
      </c>
      <c r="C749" s="11" t="s">
        <v>645</v>
      </c>
      <c r="D749" s="49">
        <v>3</v>
      </c>
      <c r="E749" s="50" t="s">
        <v>646</v>
      </c>
      <c r="F749" s="237" t="s">
        <v>116</v>
      </c>
      <c r="G749" s="49" t="s">
        <v>17</v>
      </c>
      <c r="H749" s="237" t="s">
        <v>26</v>
      </c>
      <c r="I749" s="239">
        <v>201414995</v>
      </c>
      <c r="J749" s="239">
        <v>71166717</v>
      </c>
      <c r="K749" s="239">
        <v>0</v>
      </c>
      <c r="L749" s="51">
        <f t="shared" si="15"/>
        <v>272581712</v>
      </c>
      <c r="M749" s="49"/>
    </row>
    <row r="750" spans="1:13" ht="18" customHeight="1">
      <c r="A750" s="11">
        <v>744</v>
      </c>
      <c r="B750" s="11" t="s">
        <v>36</v>
      </c>
      <c r="C750" s="11" t="s">
        <v>614</v>
      </c>
      <c r="D750" s="49">
        <v>3</v>
      </c>
      <c r="E750" s="147" t="s">
        <v>616</v>
      </c>
      <c r="F750" s="11" t="s">
        <v>116</v>
      </c>
      <c r="G750" s="11" t="s">
        <v>17</v>
      </c>
      <c r="H750" s="49" t="s">
        <v>26</v>
      </c>
      <c r="I750" s="51">
        <v>25000000</v>
      </c>
      <c r="J750" s="51">
        <v>0</v>
      </c>
      <c r="K750" s="51">
        <v>0</v>
      </c>
      <c r="L750" s="51">
        <f t="shared" si="15"/>
        <v>25000000</v>
      </c>
      <c r="M750" s="49"/>
    </row>
    <row r="751" spans="1:13" ht="18" customHeight="1">
      <c r="A751" s="11">
        <v>745</v>
      </c>
      <c r="B751" s="11" t="s">
        <v>36</v>
      </c>
      <c r="C751" s="11" t="s">
        <v>614</v>
      </c>
      <c r="D751" s="49">
        <v>3</v>
      </c>
      <c r="E751" s="147" t="s">
        <v>615</v>
      </c>
      <c r="F751" s="11" t="s">
        <v>116</v>
      </c>
      <c r="G751" s="11" t="s">
        <v>17</v>
      </c>
      <c r="H751" s="49" t="s">
        <v>26</v>
      </c>
      <c r="I751" s="51">
        <v>130000000</v>
      </c>
      <c r="J751" s="51">
        <v>0</v>
      </c>
      <c r="K751" s="51">
        <v>0</v>
      </c>
      <c r="L751" s="51">
        <f t="shared" si="15"/>
        <v>130000000</v>
      </c>
      <c r="M751" s="49"/>
    </row>
    <row r="752" spans="1:13" ht="18" customHeight="1">
      <c r="A752" s="11">
        <v>746</v>
      </c>
      <c r="B752" s="11" t="s">
        <v>36</v>
      </c>
      <c r="C752" s="11" t="s">
        <v>575</v>
      </c>
      <c r="D752" s="49">
        <v>3</v>
      </c>
      <c r="E752" s="147" t="s">
        <v>620</v>
      </c>
      <c r="F752" s="49" t="s">
        <v>116</v>
      </c>
      <c r="G752" s="49" t="s">
        <v>17</v>
      </c>
      <c r="H752" s="49" t="s">
        <v>1</v>
      </c>
      <c r="I752" s="51">
        <v>250000000</v>
      </c>
      <c r="J752" s="51"/>
      <c r="K752" s="51"/>
      <c r="L752" s="51">
        <f t="shared" si="15"/>
        <v>250000000</v>
      </c>
      <c r="M752" s="49"/>
    </row>
    <row r="753" spans="1:13" ht="18" customHeight="1">
      <c r="A753" s="11">
        <v>747</v>
      </c>
      <c r="B753" s="11" t="s">
        <v>36</v>
      </c>
      <c r="C753" s="11" t="s">
        <v>575</v>
      </c>
      <c r="D753" s="49">
        <v>3</v>
      </c>
      <c r="E753" s="147" t="s">
        <v>621</v>
      </c>
      <c r="F753" s="49" t="s">
        <v>116</v>
      </c>
      <c r="G753" s="49" t="s">
        <v>17</v>
      </c>
      <c r="H753" s="49" t="s">
        <v>1</v>
      </c>
      <c r="I753" s="51">
        <v>450000000</v>
      </c>
      <c r="J753" s="51"/>
      <c r="K753" s="51"/>
      <c r="L753" s="51">
        <f t="shared" si="15"/>
        <v>450000000</v>
      </c>
      <c r="M753" s="49"/>
    </row>
    <row r="754" spans="1:13" ht="18" customHeight="1">
      <c r="A754" s="11">
        <v>748</v>
      </c>
      <c r="B754" s="11" t="s">
        <v>36</v>
      </c>
      <c r="C754" s="11" t="s">
        <v>575</v>
      </c>
      <c r="D754" s="49">
        <v>3</v>
      </c>
      <c r="E754" s="147" t="s">
        <v>619</v>
      </c>
      <c r="F754" s="49" t="s">
        <v>116</v>
      </c>
      <c r="G754" s="49" t="s">
        <v>17</v>
      </c>
      <c r="H754" s="49" t="s">
        <v>18</v>
      </c>
      <c r="I754" s="51">
        <v>2100000000</v>
      </c>
      <c r="J754" s="51">
        <v>1000000000</v>
      </c>
      <c r="K754" s="51"/>
      <c r="L754" s="51">
        <f t="shared" si="15"/>
        <v>3100000000</v>
      </c>
      <c r="M754" s="49"/>
    </row>
    <row r="755" spans="1:13" ht="18" customHeight="1">
      <c r="A755" s="11">
        <v>749</v>
      </c>
      <c r="B755" s="11" t="s">
        <v>36</v>
      </c>
      <c r="C755" s="11" t="s">
        <v>575</v>
      </c>
      <c r="D755" s="49">
        <v>3</v>
      </c>
      <c r="E755" s="147" t="s">
        <v>618</v>
      </c>
      <c r="F755" s="11" t="s">
        <v>116</v>
      </c>
      <c r="G755" s="49" t="s">
        <v>17</v>
      </c>
      <c r="H755" s="49" t="s">
        <v>1</v>
      </c>
      <c r="I755" s="51">
        <v>99463366</v>
      </c>
      <c r="J755" s="51">
        <v>128578725</v>
      </c>
      <c r="K755" s="51"/>
      <c r="L755" s="51">
        <f t="shared" si="15"/>
        <v>228042091</v>
      </c>
      <c r="M755" s="49"/>
    </row>
    <row r="756" spans="1:13" ht="18" customHeight="1">
      <c r="A756" s="11">
        <v>750</v>
      </c>
      <c r="B756" s="11" t="s">
        <v>36</v>
      </c>
      <c r="C756" s="11" t="s">
        <v>575</v>
      </c>
      <c r="D756" s="49">
        <v>3</v>
      </c>
      <c r="E756" s="147" t="s">
        <v>622</v>
      </c>
      <c r="F756" s="49" t="s">
        <v>116</v>
      </c>
      <c r="G756" s="49" t="s">
        <v>17</v>
      </c>
      <c r="H756" s="49" t="s">
        <v>1</v>
      </c>
      <c r="I756" s="51">
        <v>12000000</v>
      </c>
      <c r="J756" s="51"/>
      <c r="K756" s="51"/>
      <c r="L756" s="51">
        <f t="shared" si="15"/>
        <v>12000000</v>
      </c>
      <c r="M756" s="49"/>
    </row>
    <row r="757" spans="1:13" ht="18" customHeight="1">
      <c r="A757" s="11">
        <v>751</v>
      </c>
      <c r="B757" s="11" t="s">
        <v>889</v>
      </c>
      <c r="C757" s="11" t="s">
        <v>29</v>
      </c>
      <c r="D757" s="49">
        <v>3</v>
      </c>
      <c r="E757" s="50" t="s">
        <v>982</v>
      </c>
      <c r="F757" s="49" t="s">
        <v>62</v>
      </c>
      <c r="G757" s="49" t="s">
        <v>37</v>
      </c>
      <c r="H757" s="49" t="s">
        <v>18</v>
      </c>
      <c r="I757" s="51">
        <v>217989494</v>
      </c>
      <c r="J757" s="51">
        <v>24046101</v>
      </c>
      <c r="K757" s="51">
        <v>0</v>
      </c>
      <c r="L757" s="146">
        <f t="shared" si="15"/>
        <v>242035595</v>
      </c>
      <c r="M757" s="49"/>
    </row>
    <row r="758" spans="1:13" ht="18" customHeight="1">
      <c r="A758" s="11">
        <v>752</v>
      </c>
      <c r="B758" s="11" t="s">
        <v>889</v>
      </c>
      <c r="C758" s="11" t="s">
        <v>897</v>
      </c>
      <c r="D758" s="49">
        <v>3</v>
      </c>
      <c r="E758" s="50" t="s">
        <v>981</v>
      </c>
      <c r="F758" s="12" t="s">
        <v>116</v>
      </c>
      <c r="G758" s="49" t="s">
        <v>17</v>
      </c>
      <c r="H758" s="49" t="s">
        <v>0</v>
      </c>
      <c r="I758" s="51">
        <v>197826857</v>
      </c>
      <c r="J758" s="51">
        <v>36538337</v>
      </c>
      <c r="K758" s="51"/>
      <c r="L758" s="146">
        <f t="shared" si="15"/>
        <v>234365194</v>
      </c>
      <c r="M758" s="49"/>
    </row>
    <row r="759" spans="1:13" ht="18" customHeight="1">
      <c r="A759" s="11">
        <v>753</v>
      </c>
      <c r="B759" s="11" t="s">
        <v>889</v>
      </c>
      <c r="C759" s="11" t="s">
        <v>321</v>
      </c>
      <c r="D759" s="49">
        <v>3</v>
      </c>
      <c r="E759" s="50" t="s">
        <v>930</v>
      </c>
      <c r="F759" s="11" t="s">
        <v>55</v>
      </c>
      <c r="G759" s="49" t="s">
        <v>17</v>
      </c>
      <c r="H759" s="49" t="s">
        <v>1</v>
      </c>
      <c r="I759" s="51">
        <v>80000000</v>
      </c>
      <c r="J759" s="51"/>
      <c r="K759" s="51"/>
      <c r="L759" s="146">
        <f t="shared" si="15"/>
        <v>80000000</v>
      </c>
      <c r="M759" s="49"/>
    </row>
    <row r="760" spans="1:13" ht="18" customHeight="1">
      <c r="A760" s="11">
        <v>754</v>
      </c>
      <c r="B760" s="11" t="s">
        <v>889</v>
      </c>
      <c r="C760" s="32" t="s">
        <v>991</v>
      </c>
      <c r="D760" s="140">
        <v>3</v>
      </c>
      <c r="E760" s="158" t="s">
        <v>1059</v>
      </c>
      <c r="F760" s="57" t="s">
        <v>20</v>
      </c>
      <c r="G760" s="49" t="s">
        <v>17</v>
      </c>
      <c r="H760" s="49" t="s">
        <v>26</v>
      </c>
      <c r="I760" s="51">
        <v>1069000000</v>
      </c>
      <c r="J760" s="51">
        <v>1131000000</v>
      </c>
      <c r="K760" s="51">
        <v>0</v>
      </c>
      <c r="L760" s="146">
        <f t="shared" si="15"/>
        <v>2200000000</v>
      </c>
      <c r="M760" s="49"/>
    </row>
    <row r="761" spans="1:13" ht="18" customHeight="1">
      <c r="A761" s="11">
        <v>755</v>
      </c>
      <c r="B761" s="11" t="s">
        <v>889</v>
      </c>
      <c r="C761" s="12" t="s">
        <v>890</v>
      </c>
      <c r="D761" s="143">
        <v>3</v>
      </c>
      <c r="E761" s="144" t="s">
        <v>1060</v>
      </c>
      <c r="F761" s="12" t="s">
        <v>116</v>
      </c>
      <c r="G761" s="143" t="s">
        <v>17</v>
      </c>
      <c r="H761" s="143" t="s">
        <v>18</v>
      </c>
      <c r="I761" s="146">
        <v>585000000</v>
      </c>
      <c r="J761" s="146">
        <v>1670000000</v>
      </c>
      <c r="K761" s="146"/>
      <c r="L761" s="146">
        <f t="shared" si="15"/>
        <v>2255000000</v>
      </c>
      <c r="M761" s="143"/>
    </row>
    <row r="762" spans="1:13" ht="18" customHeight="1">
      <c r="A762" s="11">
        <v>756</v>
      </c>
      <c r="B762" s="11" t="s">
        <v>889</v>
      </c>
      <c r="C762" s="11" t="s">
        <v>47</v>
      </c>
      <c r="D762" s="49">
        <v>3</v>
      </c>
      <c r="E762" s="50" t="s">
        <v>979</v>
      </c>
      <c r="F762" s="12" t="s">
        <v>116</v>
      </c>
      <c r="G762" s="49" t="s">
        <v>17</v>
      </c>
      <c r="H762" s="49" t="s">
        <v>26</v>
      </c>
      <c r="I762" s="51">
        <v>120000000</v>
      </c>
      <c r="J762" s="51">
        <v>90000000</v>
      </c>
      <c r="K762" s="51"/>
      <c r="L762" s="146">
        <f t="shared" si="15"/>
        <v>210000000</v>
      </c>
      <c r="M762" s="49"/>
    </row>
    <row r="763" spans="1:13" ht="18" customHeight="1">
      <c r="A763" s="11">
        <v>757</v>
      </c>
      <c r="B763" s="11" t="s">
        <v>889</v>
      </c>
      <c r="C763" s="32" t="s">
        <v>909</v>
      </c>
      <c r="D763" s="49">
        <v>3</v>
      </c>
      <c r="E763" s="50" t="s">
        <v>690</v>
      </c>
      <c r="F763" s="12" t="s">
        <v>116</v>
      </c>
      <c r="G763" s="11" t="s">
        <v>17</v>
      </c>
      <c r="H763" s="49" t="s">
        <v>26</v>
      </c>
      <c r="I763" s="51">
        <v>30000000</v>
      </c>
      <c r="J763" s="51">
        <v>10000000</v>
      </c>
      <c r="K763" s="51"/>
      <c r="L763" s="146">
        <f t="shared" si="15"/>
        <v>40000000</v>
      </c>
      <c r="M763" s="241"/>
    </row>
    <row r="764" spans="1:13" ht="18" customHeight="1">
      <c r="A764" s="11">
        <v>758</v>
      </c>
      <c r="B764" s="11" t="s">
        <v>889</v>
      </c>
      <c r="C764" s="11" t="s">
        <v>115</v>
      </c>
      <c r="D764" s="49">
        <v>3</v>
      </c>
      <c r="E764" s="50" t="s">
        <v>1072</v>
      </c>
      <c r="F764" s="12" t="s">
        <v>116</v>
      </c>
      <c r="G764" s="11" t="s">
        <v>17</v>
      </c>
      <c r="H764" s="49" t="s">
        <v>26</v>
      </c>
      <c r="I764" s="51">
        <v>2003736000</v>
      </c>
      <c r="J764" s="51">
        <v>2889814000</v>
      </c>
      <c r="K764" s="51"/>
      <c r="L764" s="146">
        <f t="shared" si="15"/>
        <v>4893550000</v>
      </c>
      <c r="M764" s="49"/>
    </row>
    <row r="765" spans="1:13" ht="18" customHeight="1">
      <c r="A765" s="11">
        <v>759</v>
      </c>
      <c r="B765" s="11" t="s">
        <v>889</v>
      </c>
      <c r="C765" s="11" t="s">
        <v>115</v>
      </c>
      <c r="D765" s="49">
        <v>3</v>
      </c>
      <c r="E765" s="50" t="s">
        <v>1063</v>
      </c>
      <c r="F765" s="143" t="s">
        <v>116</v>
      </c>
      <c r="G765" s="49" t="s">
        <v>17</v>
      </c>
      <c r="H765" s="49" t="s">
        <v>26</v>
      </c>
      <c r="I765" s="51">
        <v>1549150000</v>
      </c>
      <c r="J765" s="51">
        <v>1373298000</v>
      </c>
      <c r="K765" s="51"/>
      <c r="L765" s="146">
        <f t="shared" si="15"/>
        <v>2922448000</v>
      </c>
      <c r="M765" s="49"/>
    </row>
    <row r="766" spans="1:13" ht="18" customHeight="1">
      <c r="A766" s="11">
        <v>760</v>
      </c>
      <c r="B766" s="11" t="s">
        <v>889</v>
      </c>
      <c r="C766" s="12" t="s">
        <v>115</v>
      </c>
      <c r="D766" s="49">
        <v>3</v>
      </c>
      <c r="E766" s="50" t="s">
        <v>1022</v>
      </c>
      <c r="F766" s="143" t="s">
        <v>116</v>
      </c>
      <c r="G766" s="11" t="s">
        <v>17</v>
      </c>
      <c r="H766" s="49" t="s">
        <v>26</v>
      </c>
      <c r="I766" s="51">
        <v>438503927</v>
      </c>
      <c r="J766" s="51">
        <v>414134440</v>
      </c>
      <c r="K766" s="51"/>
      <c r="L766" s="146">
        <f t="shared" si="15"/>
        <v>852638367</v>
      </c>
      <c r="M766" s="49"/>
    </row>
    <row r="767" spans="1:13" ht="18" customHeight="1">
      <c r="A767" s="11">
        <v>761</v>
      </c>
      <c r="B767" s="11" t="s">
        <v>889</v>
      </c>
      <c r="C767" s="12" t="s">
        <v>115</v>
      </c>
      <c r="D767" s="143">
        <v>3</v>
      </c>
      <c r="E767" s="144" t="s">
        <v>952</v>
      </c>
      <c r="F767" s="143" t="s">
        <v>116</v>
      </c>
      <c r="G767" s="49" t="s">
        <v>17</v>
      </c>
      <c r="H767" s="143" t="s">
        <v>1</v>
      </c>
      <c r="I767" s="146">
        <v>143712001</v>
      </c>
      <c r="J767" s="146"/>
      <c r="K767" s="146"/>
      <c r="L767" s="146">
        <f t="shared" si="15"/>
        <v>143712001</v>
      </c>
      <c r="M767" s="149"/>
    </row>
    <row r="768" spans="1:13" ht="18" customHeight="1">
      <c r="A768" s="11">
        <v>762</v>
      </c>
      <c r="B768" s="11" t="s">
        <v>889</v>
      </c>
      <c r="C768" s="12" t="s">
        <v>115</v>
      </c>
      <c r="D768" s="143">
        <v>3</v>
      </c>
      <c r="E768" s="144" t="s">
        <v>1062</v>
      </c>
      <c r="F768" s="12" t="s">
        <v>116</v>
      </c>
      <c r="G768" s="49" t="s">
        <v>17</v>
      </c>
      <c r="H768" s="143" t="s">
        <v>1</v>
      </c>
      <c r="I768" s="146">
        <v>771668360</v>
      </c>
      <c r="J768" s="146">
        <v>2032107566</v>
      </c>
      <c r="K768" s="146"/>
      <c r="L768" s="146">
        <f t="shared" si="15"/>
        <v>2803775926</v>
      </c>
      <c r="M768" s="143"/>
    </row>
    <row r="769" spans="1:13" ht="18" customHeight="1">
      <c r="A769" s="11">
        <v>763</v>
      </c>
      <c r="B769" s="11" t="s">
        <v>889</v>
      </c>
      <c r="C769" s="11" t="s">
        <v>115</v>
      </c>
      <c r="D769" s="49">
        <v>3</v>
      </c>
      <c r="E769" s="50" t="s">
        <v>1013</v>
      </c>
      <c r="F769" s="12" t="s">
        <v>116</v>
      </c>
      <c r="G769" s="49" t="s">
        <v>17</v>
      </c>
      <c r="H769" s="49" t="s">
        <v>26</v>
      </c>
      <c r="I769" s="51">
        <v>198995642</v>
      </c>
      <c r="J769" s="51">
        <v>402902467</v>
      </c>
      <c r="K769" s="51"/>
      <c r="L769" s="146">
        <f t="shared" si="15"/>
        <v>601898109</v>
      </c>
      <c r="M769" s="49"/>
    </row>
    <row r="770" spans="1:13" ht="18" customHeight="1">
      <c r="A770" s="11">
        <v>764</v>
      </c>
      <c r="B770" s="11" t="s">
        <v>889</v>
      </c>
      <c r="C770" s="11" t="s">
        <v>115</v>
      </c>
      <c r="D770" s="49">
        <v>3</v>
      </c>
      <c r="E770" s="50" t="s">
        <v>1067</v>
      </c>
      <c r="F770" s="143" t="s">
        <v>116</v>
      </c>
      <c r="G770" s="49" t="s">
        <v>17</v>
      </c>
      <c r="H770" s="49" t="s">
        <v>0</v>
      </c>
      <c r="I770" s="51">
        <v>1000000000</v>
      </c>
      <c r="J770" s="51">
        <v>3000000000</v>
      </c>
      <c r="K770" s="51"/>
      <c r="L770" s="146">
        <f t="shared" si="15"/>
        <v>4000000000</v>
      </c>
      <c r="M770" s="49"/>
    </row>
    <row r="771" spans="1:13" ht="18" customHeight="1">
      <c r="A771" s="11">
        <v>765</v>
      </c>
      <c r="B771" s="11" t="s">
        <v>889</v>
      </c>
      <c r="C771" s="11" t="s">
        <v>170</v>
      </c>
      <c r="D771" s="49">
        <v>3</v>
      </c>
      <c r="E771" s="50" t="s">
        <v>928</v>
      </c>
      <c r="F771" s="57" t="s">
        <v>20</v>
      </c>
      <c r="G771" s="49" t="s">
        <v>37</v>
      </c>
      <c r="H771" s="49" t="s">
        <v>26</v>
      </c>
      <c r="I771" s="51">
        <v>70000000</v>
      </c>
      <c r="J771" s="51">
        <v>0</v>
      </c>
      <c r="K771" s="51">
        <v>0</v>
      </c>
      <c r="L771" s="146">
        <f t="shared" si="15"/>
        <v>70000000</v>
      </c>
      <c r="M771" s="49"/>
    </row>
    <row r="772" spans="1:13" ht="18" customHeight="1">
      <c r="A772" s="11">
        <v>766</v>
      </c>
      <c r="B772" s="11" t="s">
        <v>889</v>
      </c>
      <c r="C772" s="12" t="s">
        <v>122</v>
      </c>
      <c r="D772" s="143">
        <v>3</v>
      </c>
      <c r="E772" s="144" t="s">
        <v>1066</v>
      </c>
      <c r="F772" s="57" t="s">
        <v>20</v>
      </c>
      <c r="G772" s="143" t="s">
        <v>17</v>
      </c>
      <c r="H772" s="143" t="s">
        <v>0</v>
      </c>
      <c r="I772" s="146">
        <v>2913928668</v>
      </c>
      <c r="J772" s="146">
        <v>722533674</v>
      </c>
      <c r="K772" s="146"/>
      <c r="L772" s="146">
        <f t="shared" si="15"/>
        <v>3636462342</v>
      </c>
      <c r="M772" s="143"/>
    </row>
    <row r="773" spans="1:13" ht="18" customHeight="1">
      <c r="A773" s="11">
        <v>767</v>
      </c>
      <c r="B773" s="11" t="s">
        <v>889</v>
      </c>
      <c r="C773" s="12" t="s">
        <v>950</v>
      </c>
      <c r="D773" s="143">
        <v>3</v>
      </c>
      <c r="E773" s="144" t="s">
        <v>1079</v>
      </c>
      <c r="F773" s="12" t="s">
        <v>116</v>
      </c>
      <c r="G773" s="143" t="s">
        <v>17</v>
      </c>
      <c r="H773" s="143" t="s">
        <v>18</v>
      </c>
      <c r="I773" s="146">
        <v>6200000000</v>
      </c>
      <c r="J773" s="146">
        <v>4000000000</v>
      </c>
      <c r="K773" s="146"/>
      <c r="L773" s="146">
        <f t="shared" ref="L773:L827" si="16">I773+J773+K773</f>
        <v>10200000000</v>
      </c>
      <c r="M773" s="143"/>
    </row>
    <row r="774" spans="1:13" ht="18" customHeight="1">
      <c r="A774" s="11">
        <v>768</v>
      </c>
      <c r="B774" s="11" t="s">
        <v>889</v>
      </c>
      <c r="C774" s="12" t="s">
        <v>950</v>
      </c>
      <c r="D774" s="49">
        <v>3</v>
      </c>
      <c r="E774" s="50" t="s">
        <v>951</v>
      </c>
      <c r="F774" s="143" t="s">
        <v>116</v>
      </c>
      <c r="G774" s="49" t="s">
        <v>17</v>
      </c>
      <c r="H774" s="49" t="s">
        <v>0</v>
      </c>
      <c r="I774" s="51">
        <v>120000000</v>
      </c>
      <c r="J774" s="51">
        <v>20000000</v>
      </c>
      <c r="K774" s="51"/>
      <c r="L774" s="146">
        <f t="shared" si="16"/>
        <v>140000000</v>
      </c>
      <c r="M774" s="49"/>
    </row>
    <row r="775" spans="1:13" ht="18" customHeight="1">
      <c r="A775" s="11">
        <v>769</v>
      </c>
      <c r="B775" s="11" t="s">
        <v>889</v>
      </c>
      <c r="C775" s="12" t="s">
        <v>193</v>
      </c>
      <c r="D775" s="49">
        <v>3</v>
      </c>
      <c r="E775" s="50" t="s">
        <v>907</v>
      </c>
      <c r="F775" s="49" t="s">
        <v>149</v>
      </c>
      <c r="G775" s="143" t="s">
        <v>17</v>
      </c>
      <c r="H775" s="49" t="s">
        <v>0</v>
      </c>
      <c r="I775" s="51">
        <v>38519843</v>
      </c>
      <c r="J775" s="51">
        <v>0</v>
      </c>
      <c r="K775" s="51">
        <v>0</v>
      </c>
      <c r="L775" s="146">
        <f t="shared" si="16"/>
        <v>38519843</v>
      </c>
      <c r="M775" s="49"/>
    </row>
    <row r="776" spans="1:13" ht="18" customHeight="1">
      <c r="A776" s="11">
        <v>770</v>
      </c>
      <c r="B776" s="11" t="s">
        <v>889</v>
      </c>
      <c r="C776" s="11" t="s">
        <v>376</v>
      </c>
      <c r="D776" s="49">
        <v>3</v>
      </c>
      <c r="E776" s="50" t="s">
        <v>1000</v>
      </c>
      <c r="F776" s="11" t="s">
        <v>62</v>
      </c>
      <c r="G776" s="49" t="s">
        <v>17</v>
      </c>
      <c r="H776" s="49" t="s">
        <v>26</v>
      </c>
      <c r="I776" s="51">
        <v>20000000</v>
      </c>
      <c r="J776" s="51">
        <v>400000000</v>
      </c>
      <c r="K776" s="51">
        <v>0</v>
      </c>
      <c r="L776" s="146">
        <f t="shared" si="16"/>
        <v>420000000</v>
      </c>
      <c r="M776" s="49"/>
    </row>
    <row r="777" spans="1:13" ht="18" customHeight="1">
      <c r="A777" s="11">
        <v>771</v>
      </c>
      <c r="B777" s="11" t="s">
        <v>889</v>
      </c>
      <c r="C777" s="12" t="s">
        <v>892</v>
      </c>
      <c r="D777" s="143">
        <v>3</v>
      </c>
      <c r="E777" s="144" t="s">
        <v>1040</v>
      </c>
      <c r="F777" s="143" t="s">
        <v>116</v>
      </c>
      <c r="G777" s="143" t="s">
        <v>17</v>
      </c>
      <c r="H777" s="143" t="s">
        <v>18</v>
      </c>
      <c r="I777" s="146">
        <v>350000000</v>
      </c>
      <c r="J777" s="146">
        <v>750000000</v>
      </c>
      <c r="K777" s="146"/>
      <c r="L777" s="146">
        <f t="shared" si="16"/>
        <v>1100000000</v>
      </c>
      <c r="M777" s="143"/>
    </row>
    <row r="778" spans="1:13" ht="18" customHeight="1">
      <c r="A778" s="11">
        <v>772</v>
      </c>
      <c r="B778" s="11" t="s">
        <v>889</v>
      </c>
      <c r="C778" s="12" t="s">
        <v>892</v>
      </c>
      <c r="D778" s="143">
        <v>3</v>
      </c>
      <c r="E778" s="144" t="s">
        <v>893</v>
      </c>
      <c r="F778" s="143" t="s">
        <v>116</v>
      </c>
      <c r="G778" s="143" t="s">
        <v>17</v>
      </c>
      <c r="H778" s="143" t="s">
        <v>26</v>
      </c>
      <c r="I778" s="146">
        <v>11202961</v>
      </c>
      <c r="J778" s="146"/>
      <c r="K778" s="146"/>
      <c r="L778" s="146">
        <f t="shared" si="16"/>
        <v>11202961</v>
      </c>
      <c r="M778" s="149"/>
    </row>
    <row r="779" spans="1:13" ht="18" customHeight="1">
      <c r="A779" s="11">
        <v>773</v>
      </c>
      <c r="B779" s="11" t="s">
        <v>889</v>
      </c>
      <c r="C779" s="12" t="s">
        <v>892</v>
      </c>
      <c r="D779" s="143">
        <v>3</v>
      </c>
      <c r="E779" s="144" t="s">
        <v>895</v>
      </c>
      <c r="F779" s="12" t="s">
        <v>116</v>
      </c>
      <c r="G779" s="12" t="s">
        <v>17</v>
      </c>
      <c r="H779" s="143" t="s">
        <v>26</v>
      </c>
      <c r="I779" s="146">
        <v>12612063</v>
      </c>
      <c r="J779" s="146"/>
      <c r="K779" s="146"/>
      <c r="L779" s="146">
        <f t="shared" si="16"/>
        <v>12612063</v>
      </c>
      <c r="M779" s="143"/>
    </row>
    <row r="780" spans="1:13" ht="18" customHeight="1">
      <c r="A780" s="11">
        <v>774</v>
      </c>
      <c r="B780" s="11" t="s">
        <v>889</v>
      </c>
      <c r="C780" s="12" t="s">
        <v>46</v>
      </c>
      <c r="D780" s="143">
        <v>3</v>
      </c>
      <c r="E780" s="144" t="s">
        <v>974</v>
      </c>
      <c r="F780" s="12" t="s">
        <v>116</v>
      </c>
      <c r="G780" s="143" t="s">
        <v>37</v>
      </c>
      <c r="H780" s="143" t="s">
        <v>26</v>
      </c>
      <c r="I780" s="146">
        <v>200000000</v>
      </c>
      <c r="J780" s="146"/>
      <c r="K780" s="146"/>
      <c r="L780" s="146">
        <f t="shared" si="16"/>
        <v>200000000</v>
      </c>
      <c r="M780" s="143"/>
    </row>
    <row r="781" spans="1:13" ht="18" customHeight="1">
      <c r="A781" s="11">
        <v>775</v>
      </c>
      <c r="B781" s="11" t="s">
        <v>1248</v>
      </c>
      <c r="C781" s="11" t="s">
        <v>292</v>
      </c>
      <c r="D781" s="49">
        <v>3</v>
      </c>
      <c r="E781" s="50" t="s">
        <v>1281</v>
      </c>
      <c r="F781" s="11" t="s">
        <v>62</v>
      </c>
      <c r="G781" s="49" t="s">
        <v>202</v>
      </c>
      <c r="H781" s="49" t="s">
        <v>31</v>
      </c>
      <c r="I781" s="148">
        <v>50000000</v>
      </c>
      <c r="J781" s="148">
        <v>2370000</v>
      </c>
      <c r="K781" s="148">
        <v>0</v>
      </c>
      <c r="L781" s="148">
        <f t="shared" si="16"/>
        <v>52370000</v>
      </c>
      <c r="M781" s="49" t="s">
        <v>329</v>
      </c>
    </row>
    <row r="782" spans="1:13" ht="18" customHeight="1">
      <c r="A782" s="11">
        <v>776</v>
      </c>
      <c r="B782" s="11" t="s">
        <v>1248</v>
      </c>
      <c r="C782" s="11" t="s">
        <v>1251</v>
      </c>
      <c r="D782" s="49">
        <v>3</v>
      </c>
      <c r="E782" s="50" t="s">
        <v>1282</v>
      </c>
      <c r="F782" s="11" t="s">
        <v>28</v>
      </c>
      <c r="G782" s="11" t="s">
        <v>202</v>
      </c>
      <c r="H782" s="49" t="s">
        <v>26</v>
      </c>
      <c r="I782" s="238">
        <v>84542722</v>
      </c>
      <c r="J782" s="238">
        <v>47015129</v>
      </c>
      <c r="K782" s="238">
        <v>28341835</v>
      </c>
      <c r="L782" s="148">
        <f t="shared" si="16"/>
        <v>159899686</v>
      </c>
      <c r="M782" s="49"/>
    </row>
    <row r="783" spans="1:13" ht="18" customHeight="1">
      <c r="A783" s="11">
        <v>777</v>
      </c>
      <c r="B783" s="11" t="s">
        <v>1248</v>
      </c>
      <c r="C783" s="11" t="s">
        <v>1251</v>
      </c>
      <c r="D783" s="49">
        <v>3</v>
      </c>
      <c r="E783" s="50" t="s">
        <v>1283</v>
      </c>
      <c r="F783" s="11" t="s">
        <v>28</v>
      </c>
      <c r="G783" s="11" t="s">
        <v>202</v>
      </c>
      <c r="H783" s="49" t="s">
        <v>26</v>
      </c>
      <c r="I783" s="238">
        <v>231082000</v>
      </c>
      <c r="J783" s="238">
        <v>76874435</v>
      </c>
      <c r="K783" s="238">
        <v>71686477</v>
      </c>
      <c r="L783" s="148">
        <f t="shared" si="16"/>
        <v>379642912</v>
      </c>
      <c r="M783" s="49"/>
    </row>
    <row r="784" spans="1:13" ht="18" customHeight="1">
      <c r="A784" s="11">
        <v>778</v>
      </c>
      <c r="B784" s="11" t="s">
        <v>1248</v>
      </c>
      <c r="C784" s="11" t="s">
        <v>1284</v>
      </c>
      <c r="D784" s="49">
        <v>3</v>
      </c>
      <c r="E784" s="50" t="s">
        <v>1285</v>
      </c>
      <c r="F784" s="49" t="s">
        <v>116</v>
      </c>
      <c r="G784" s="49" t="s">
        <v>202</v>
      </c>
      <c r="H784" s="49" t="s">
        <v>18</v>
      </c>
      <c r="I784" s="148">
        <v>109966000</v>
      </c>
      <c r="J784" s="148">
        <v>255068000</v>
      </c>
      <c r="K784" s="148">
        <v>54658000</v>
      </c>
      <c r="L784" s="148">
        <f t="shared" si="16"/>
        <v>419692000</v>
      </c>
      <c r="M784" s="212"/>
    </row>
    <row r="785" spans="1:13" ht="18" customHeight="1">
      <c r="A785" s="11">
        <v>779</v>
      </c>
      <c r="B785" s="11" t="s">
        <v>50</v>
      </c>
      <c r="C785" s="11" t="s">
        <v>35</v>
      </c>
      <c r="D785" s="49">
        <v>3</v>
      </c>
      <c r="E785" s="50" t="s">
        <v>1286</v>
      </c>
      <c r="F785" s="49" t="s">
        <v>28</v>
      </c>
      <c r="G785" s="49" t="s">
        <v>202</v>
      </c>
      <c r="H785" s="49" t="s">
        <v>18</v>
      </c>
      <c r="I785" s="238">
        <v>1500000000</v>
      </c>
      <c r="J785" s="238"/>
      <c r="K785" s="238"/>
      <c r="L785" s="148">
        <f t="shared" si="16"/>
        <v>1500000000</v>
      </c>
      <c r="M785" s="49"/>
    </row>
    <row r="786" spans="1:13" ht="18" customHeight="1">
      <c r="A786" s="11">
        <v>780</v>
      </c>
      <c r="B786" s="11" t="s">
        <v>1248</v>
      </c>
      <c r="C786" s="11" t="s">
        <v>170</v>
      </c>
      <c r="D786" s="49">
        <v>3</v>
      </c>
      <c r="E786" s="50" t="s">
        <v>1287</v>
      </c>
      <c r="F786" s="157" t="s">
        <v>20</v>
      </c>
      <c r="G786" s="49" t="s">
        <v>202</v>
      </c>
      <c r="H786" s="49" t="s">
        <v>18</v>
      </c>
      <c r="I786" s="238">
        <v>3500000000</v>
      </c>
      <c r="J786" s="238">
        <v>18900000000</v>
      </c>
      <c r="K786" s="238"/>
      <c r="L786" s="148">
        <f t="shared" si="16"/>
        <v>22400000000</v>
      </c>
      <c r="M786" s="49"/>
    </row>
    <row r="787" spans="1:13" ht="18" customHeight="1">
      <c r="A787" s="11">
        <v>781</v>
      </c>
      <c r="B787" s="11" t="s">
        <v>1248</v>
      </c>
      <c r="C787" s="11" t="s">
        <v>170</v>
      </c>
      <c r="D787" s="49">
        <v>3</v>
      </c>
      <c r="E787" s="50" t="s">
        <v>1288</v>
      </c>
      <c r="F787" s="57" t="s">
        <v>20</v>
      </c>
      <c r="G787" s="49" t="s">
        <v>202</v>
      </c>
      <c r="H787" s="49" t="s">
        <v>18</v>
      </c>
      <c r="I787" s="238">
        <v>700000000</v>
      </c>
      <c r="J787" s="238">
        <v>1200000000</v>
      </c>
      <c r="K787" s="238"/>
      <c r="L787" s="148">
        <f t="shared" si="16"/>
        <v>1900000000</v>
      </c>
      <c r="M787" s="49"/>
    </row>
    <row r="788" spans="1:13" ht="18" customHeight="1">
      <c r="A788" s="11">
        <v>782</v>
      </c>
      <c r="B788" s="11" t="s">
        <v>1248</v>
      </c>
      <c r="C788" s="11" t="s">
        <v>170</v>
      </c>
      <c r="D788" s="11">
        <v>3</v>
      </c>
      <c r="E788" s="20" t="s">
        <v>1289</v>
      </c>
      <c r="F788" s="57" t="s">
        <v>20</v>
      </c>
      <c r="G788" s="11" t="s">
        <v>202</v>
      </c>
      <c r="H788" s="11" t="s">
        <v>65</v>
      </c>
      <c r="I788" s="31">
        <v>300000000</v>
      </c>
      <c r="J788" s="31">
        <v>590000000</v>
      </c>
      <c r="K788" s="31"/>
      <c r="L788" s="28">
        <f t="shared" si="16"/>
        <v>890000000</v>
      </c>
      <c r="M788" s="29" t="s">
        <v>696</v>
      </c>
    </row>
    <row r="789" spans="1:13" ht="18" customHeight="1">
      <c r="A789" s="11">
        <v>783</v>
      </c>
      <c r="B789" s="11" t="s">
        <v>1248</v>
      </c>
      <c r="C789" s="11" t="s">
        <v>170</v>
      </c>
      <c r="D789" s="11">
        <v>3</v>
      </c>
      <c r="E789" s="20" t="s">
        <v>1290</v>
      </c>
      <c r="F789" s="57" t="s">
        <v>20</v>
      </c>
      <c r="G789" s="11" t="s">
        <v>202</v>
      </c>
      <c r="H789" s="11" t="s">
        <v>18</v>
      </c>
      <c r="I789" s="31">
        <v>1300000000</v>
      </c>
      <c r="J789" s="31">
        <v>300000000</v>
      </c>
      <c r="K789" s="31"/>
      <c r="L789" s="28">
        <f t="shared" si="16"/>
        <v>1600000000</v>
      </c>
      <c r="M789" s="11"/>
    </row>
    <row r="790" spans="1:13" ht="18" customHeight="1">
      <c r="A790" s="11">
        <v>784</v>
      </c>
      <c r="B790" s="11" t="s">
        <v>1248</v>
      </c>
      <c r="C790" s="11" t="s">
        <v>193</v>
      </c>
      <c r="D790" s="11">
        <v>3</v>
      </c>
      <c r="E790" s="20" t="s">
        <v>1292</v>
      </c>
      <c r="F790" s="11" t="s">
        <v>116</v>
      </c>
      <c r="G790" s="11" t="s">
        <v>202</v>
      </c>
      <c r="H790" s="11" t="s">
        <v>18</v>
      </c>
      <c r="I790" s="31">
        <v>80000000</v>
      </c>
      <c r="J790" s="31">
        <v>0</v>
      </c>
      <c r="K790" s="31">
        <v>0</v>
      </c>
      <c r="L790" s="28">
        <f t="shared" si="16"/>
        <v>80000000</v>
      </c>
      <c r="M790" s="11"/>
    </row>
    <row r="791" spans="1:13" ht="18" customHeight="1">
      <c r="A791" s="11">
        <v>785</v>
      </c>
      <c r="B791" s="11" t="s">
        <v>1248</v>
      </c>
      <c r="C791" s="11" t="s">
        <v>193</v>
      </c>
      <c r="D791" s="11">
        <v>3</v>
      </c>
      <c r="E791" s="20" t="s">
        <v>1291</v>
      </c>
      <c r="F791" s="11" t="s">
        <v>116</v>
      </c>
      <c r="G791" s="11" t="s">
        <v>202</v>
      </c>
      <c r="H791" s="11" t="s">
        <v>26</v>
      </c>
      <c r="I791" s="31">
        <v>50000000</v>
      </c>
      <c r="J791" s="31">
        <v>0</v>
      </c>
      <c r="K791" s="31">
        <v>0</v>
      </c>
      <c r="L791" s="28">
        <f t="shared" si="16"/>
        <v>50000000</v>
      </c>
      <c r="M791" s="11"/>
    </row>
    <row r="792" spans="1:13" ht="18" customHeight="1">
      <c r="A792" s="11">
        <v>786</v>
      </c>
      <c r="B792" s="11" t="s">
        <v>1248</v>
      </c>
      <c r="C792" s="11" t="s">
        <v>1279</v>
      </c>
      <c r="D792" s="11">
        <v>3</v>
      </c>
      <c r="E792" s="20" t="s">
        <v>1294</v>
      </c>
      <c r="F792" s="57" t="s">
        <v>20</v>
      </c>
      <c r="G792" s="11" t="s">
        <v>202</v>
      </c>
      <c r="H792" s="11" t="s">
        <v>0</v>
      </c>
      <c r="I792" s="31">
        <v>650923000</v>
      </c>
      <c r="J792" s="31"/>
      <c r="K792" s="31"/>
      <c r="L792" s="28">
        <f t="shared" si="16"/>
        <v>650923000</v>
      </c>
      <c r="M792" s="29"/>
    </row>
    <row r="793" spans="1:13" ht="18" customHeight="1">
      <c r="A793" s="11">
        <v>787</v>
      </c>
      <c r="B793" s="11" t="s">
        <v>1248</v>
      </c>
      <c r="C793" s="11" t="s">
        <v>1279</v>
      </c>
      <c r="D793" s="11">
        <v>3</v>
      </c>
      <c r="E793" s="20" t="s">
        <v>1293</v>
      </c>
      <c r="F793" s="57" t="s">
        <v>20</v>
      </c>
      <c r="G793" s="11" t="s">
        <v>202</v>
      </c>
      <c r="H793" s="11" t="s">
        <v>0</v>
      </c>
      <c r="I793" s="31">
        <v>231366000</v>
      </c>
      <c r="J793" s="31"/>
      <c r="K793" s="31"/>
      <c r="L793" s="28">
        <f t="shared" si="16"/>
        <v>231366000</v>
      </c>
      <c r="M793" s="11"/>
    </row>
    <row r="794" spans="1:13" ht="18" customHeight="1">
      <c r="A794" s="11">
        <v>788</v>
      </c>
      <c r="B794" s="11" t="s">
        <v>1248</v>
      </c>
      <c r="C794" s="11" t="s">
        <v>1264</v>
      </c>
      <c r="D794" s="11">
        <v>3</v>
      </c>
      <c r="E794" s="20" t="s">
        <v>1297</v>
      </c>
      <c r="F794" s="11" t="s">
        <v>28</v>
      </c>
      <c r="G794" s="11" t="s">
        <v>202</v>
      </c>
      <c r="H794" s="11" t="s">
        <v>26</v>
      </c>
      <c r="I794" s="31">
        <v>23200000</v>
      </c>
      <c r="J794" s="31"/>
      <c r="K794" s="31"/>
      <c r="L794" s="28">
        <f t="shared" si="16"/>
        <v>23200000</v>
      </c>
      <c r="M794" s="11"/>
    </row>
    <row r="795" spans="1:13" ht="18" customHeight="1">
      <c r="A795" s="11">
        <v>789</v>
      </c>
      <c r="B795" s="11" t="s">
        <v>1248</v>
      </c>
      <c r="C795" s="11" t="s">
        <v>1264</v>
      </c>
      <c r="D795" s="11">
        <v>3</v>
      </c>
      <c r="E795" s="20" t="s">
        <v>1297</v>
      </c>
      <c r="F795" s="11" t="s">
        <v>28</v>
      </c>
      <c r="G795" s="11" t="s">
        <v>202</v>
      </c>
      <c r="H795" s="11" t="s">
        <v>26</v>
      </c>
      <c r="I795" s="31">
        <v>28985512</v>
      </c>
      <c r="J795" s="31">
        <v>8754131</v>
      </c>
      <c r="K795" s="31"/>
      <c r="L795" s="28">
        <f t="shared" si="16"/>
        <v>37739643</v>
      </c>
      <c r="M795" s="29"/>
    </row>
    <row r="796" spans="1:13" ht="18" customHeight="1">
      <c r="A796" s="11">
        <v>790</v>
      </c>
      <c r="B796" s="11" t="s">
        <v>1248</v>
      </c>
      <c r="C796" s="11" t="s">
        <v>1264</v>
      </c>
      <c r="D796" s="11">
        <v>3</v>
      </c>
      <c r="E796" s="37" t="s">
        <v>1295</v>
      </c>
      <c r="F796" s="11" t="s">
        <v>28</v>
      </c>
      <c r="G796" s="11" t="s">
        <v>202</v>
      </c>
      <c r="H796" s="11" t="s">
        <v>26</v>
      </c>
      <c r="I796" s="31">
        <v>88948463</v>
      </c>
      <c r="J796" s="31">
        <v>46814871</v>
      </c>
      <c r="K796" s="31">
        <v>0</v>
      </c>
      <c r="L796" s="28">
        <f t="shared" si="16"/>
        <v>135763334</v>
      </c>
      <c r="M796" s="11"/>
    </row>
    <row r="797" spans="1:13" ht="18" customHeight="1">
      <c r="A797" s="11">
        <v>791</v>
      </c>
      <c r="B797" s="11" t="s">
        <v>1248</v>
      </c>
      <c r="C797" s="11" t="s">
        <v>1264</v>
      </c>
      <c r="D797" s="11">
        <v>3</v>
      </c>
      <c r="E797" s="20" t="s">
        <v>1296</v>
      </c>
      <c r="F797" s="11" t="s">
        <v>28</v>
      </c>
      <c r="G797" s="11" t="s">
        <v>202</v>
      </c>
      <c r="H797" s="11" t="s">
        <v>26</v>
      </c>
      <c r="I797" s="31">
        <v>602086691</v>
      </c>
      <c r="J797" s="31">
        <v>246582273</v>
      </c>
      <c r="K797" s="31"/>
      <c r="L797" s="28">
        <f t="shared" si="16"/>
        <v>848668964</v>
      </c>
      <c r="M797" s="11"/>
    </row>
    <row r="798" spans="1:13" ht="18" customHeight="1">
      <c r="A798" s="11">
        <v>792</v>
      </c>
      <c r="B798" s="46" t="s">
        <v>50</v>
      </c>
      <c r="C798" s="46" t="s">
        <v>27</v>
      </c>
      <c r="D798" s="46">
        <v>3</v>
      </c>
      <c r="E798" s="53" t="s">
        <v>1298</v>
      </c>
      <c r="F798" s="46" t="s">
        <v>55</v>
      </c>
      <c r="G798" s="11" t="s">
        <v>202</v>
      </c>
      <c r="H798" s="46" t="s">
        <v>26</v>
      </c>
      <c r="I798" s="115">
        <v>350000000</v>
      </c>
      <c r="J798" s="115">
        <v>0</v>
      </c>
      <c r="K798" s="115">
        <v>0</v>
      </c>
      <c r="L798" s="28">
        <f t="shared" si="16"/>
        <v>350000000</v>
      </c>
      <c r="M798" s="46"/>
    </row>
    <row r="799" spans="1:13" ht="18" customHeight="1">
      <c r="A799" s="11">
        <v>793</v>
      </c>
      <c r="B799" s="46" t="s">
        <v>1248</v>
      </c>
      <c r="C799" s="46" t="s">
        <v>171</v>
      </c>
      <c r="D799" s="46">
        <v>3</v>
      </c>
      <c r="E799" s="53" t="s">
        <v>1299</v>
      </c>
      <c r="F799" s="46" t="s">
        <v>55</v>
      </c>
      <c r="G799" s="11" t="s">
        <v>202</v>
      </c>
      <c r="H799" s="46" t="s">
        <v>26</v>
      </c>
      <c r="I799" s="115">
        <v>174000000</v>
      </c>
      <c r="J799" s="115"/>
      <c r="K799" s="115"/>
      <c r="L799" s="28">
        <f t="shared" si="16"/>
        <v>174000000</v>
      </c>
      <c r="M799" s="46"/>
    </row>
    <row r="800" spans="1:13" ht="18" customHeight="1">
      <c r="A800" s="11">
        <v>794</v>
      </c>
      <c r="B800" s="11" t="s">
        <v>1248</v>
      </c>
      <c r="C800" s="11" t="s">
        <v>1266</v>
      </c>
      <c r="D800" s="11">
        <v>3</v>
      </c>
      <c r="E800" s="20" t="s">
        <v>1301</v>
      </c>
      <c r="F800" s="57" t="s">
        <v>20</v>
      </c>
      <c r="G800" s="11" t="s">
        <v>202</v>
      </c>
      <c r="H800" s="11" t="s">
        <v>1</v>
      </c>
      <c r="I800" s="31">
        <v>264826897</v>
      </c>
      <c r="J800" s="31">
        <v>0</v>
      </c>
      <c r="K800" s="31">
        <v>0</v>
      </c>
      <c r="L800" s="28">
        <f t="shared" si="16"/>
        <v>264826897</v>
      </c>
      <c r="M800" s="11"/>
    </row>
    <row r="801" spans="1:13" ht="18" customHeight="1">
      <c r="A801" s="11">
        <v>795</v>
      </c>
      <c r="B801" s="11" t="s">
        <v>1248</v>
      </c>
      <c r="C801" s="11" t="s">
        <v>1266</v>
      </c>
      <c r="D801" s="11">
        <v>3</v>
      </c>
      <c r="E801" s="20" t="s">
        <v>1302</v>
      </c>
      <c r="F801" s="57" t="s">
        <v>20</v>
      </c>
      <c r="G801" s="11" t="s">
        <v>202</v>
      </c>
      <c r="H801" s="11" t="s">
        <v>1</v>
      </c>
      <c r="I801" s="31">
        <v>548677380</v>
      </c>
      <c r="J801" s="31">
        <v>104491000</v>
      </c>
      <c r="K801" s="31">
        <v>0</v>
      </c>
      <c r="L801" s="28">
        <f t="shared" si="16"/>
        <v>653168380</v>
      </c>
      <c r="M801" s="29"/>
    </row>
    <row r="802" spans="1:13" ht="18" customHeight="1">
      <c r="A802" s="11">
        <v>796</v>
      </c>
      <c r="B802" s="11" t="s">
        <v>1248</v>
      </c>
      <c r="C802" s="11" t="s">
        <v>1266</v>
      </c>
      <c r="D802" s="11">
        <v>3</v>
      </c>
      <c r="E802" s="20" t="s">
        <v>1304</v>
      </c>
      <c r="F802" s="57" t="s">
        <v>20</v>
      </c>
      <c r="G802" s="11" t="s">
        <v>202</v>
      </c>
      <c r="H802" s="11" t="s">
        <v>1</v>
      </c>
      <c r="I802" s="31">
        <v>32311283</v>
      </c>
      <c r="J802" s="31">
        <v>0</v>
      </c>
      <c r="K802" s="31">
        <v>0</v>
      </c>
      <c r="L802" s="28">
        <f t="shared" si="16"/>
        <v>32311283</v>
      </c>
      <c r="M802" s="11"/>
    </row>
    <row r="803" spans="1:13" ht="18" customHeight="1">
      <c r="A803" s="11">
        <v>797</v>
      </c>
      <c r="B803" s="11" t="s">
        <v>1248</v>
      </c>
      <c r="C803" s="11" t="s">
        <v>1266</v>
      </c>
      <c r="D803" s="11">
        <v>3</v>
      </c>
      <c r="E803" s="20" t="s">
        <v>1303</v>
      </c>
      <c r="F803" s="57" t="s">
        <v>20</v>
      </c>
      <c r="G803" s="11" t="s">
        <v>202</v>
      </c>
      <c r="H803" s="11" t="s">
        <v>1</v>
      </c>
      <c r="I803" s="31">
        <v>98756000</v>
      </c>
      <c r="J803" s="31">
        <v>702120000</v>
      </c>
      <c r="K803" s="31">
        <v>15452000</v>
      </c>
      <c r="L803" s="28">
        <f t="shared" si="16"/>
        <v>816328000</v>
      </c>
      <c r="M803" s="11"/>
    </row>
    <row r="804" spans="1:13" ht="18" customHeight="1">
      <c r="A804" s="11">
        <v>798</v>
      </c>
      <c r="B804" s="11" t="s">
        <v>1248</v>
      </c>
      <c r="C804" s="11" t="s">
        <v>1266</v>
      </c>
      <c r="D804" s="11">
        <v>3</v>
      </c>
      <c r="E804" s="20" t="s">
        <v>1300</v>
      </c>
      <c r="F804" s="57" t="s">
        <v>20</v>
      </c>
      <c r="G804" s="11" t="s">
        <v>202</v>
      </c>
      <c r="H804" s="11" t="s">
        <v>0</v>
      </c>
      <c r="I804" s="28">
        <v>530000000</v>
      </c>
      <c r="J804" s="28">
        <v>200000000</v>
      </c>
      <c r="K804" s="28">
        <v>2000000</v>
      </c>
      <c r="L804" s="28">
        <f t="shared" si="16"/>
        <v>732000000</v>
      </c>
      <c r="M804" s="11"/>
    </row>
    <row r="805" spans="1:13" ht="18" customHeight="1">
      <c r="A805" s="11">
        <v>799</v>
      </c>
      <c r="B805" s="11" t="s">
        <v>1248</v>
      </c>
      <c r="C805" s="11" t="s">
        <v>1269</v>
      </c>
      <c r="D805" s="11">
        <v>3</v>
      </c>
      <c r="E805" s="20" t="s">
        <v>1305</v>
      </c>
      <c r="F805" s="11" t="s">
        <v>28</v>
      </c>
      <c r="G805" s="11" t="s">
        <v>202</v>
      </c>
      <c r="H805" s="11" t="s">
        <v>26</v>
      </c>
      <c r="I805" s="31">
        <v>25000000</v>
      </c>
      <c r="J805" s="31"/>
      <c r="K805" s="31"/>
      <c r="L805" s="28">
        <f t="shared" si="16"/>
        <v>25000000</v>
      </c>
      <c r="M805" s="11"/>
    </row>
    <row r="806" spans="1:13" ht="18" customHeight="1">
      <c r="A806" s="11">
        <v>800</v>
      </c>
      <c r="B806" s="12" t="s">
        <v>1418</v>
      </c>
      <c r="C806" s="12" t="s">
        <v>120</v>
      </c>
      <c r="D806" s="12">
        <v>3</v>
      </c>
      <c r="E806" s="13" t="s">
        <v>1457</v>
      </c>
      <c r="F806" s="11" t="s">
        <v>62</v>
      </c>
      <c r="G806" s="12" t="s">
        <v>229</v>
      </c>
      <c r="H806" s="12" t="s">
        <v>31</v>
      </c>
      <c r="I806" s="44">
        <v>1500000000</v>
      </c>
      <c r="J806" s="44">
        <v>980000000</v>
      </c>
      <c r="K806" s="44"/>
      <c r="L806" s="44">
        <f t="shared" si="16"/>
        <v>2480000000</v>
      </c>
      <c r="M806" s="12" t="s">
        <v>1366</v>
      </c>
    </row>
    <row r="807" spans="1:13" ht="18" customHeight="1">
      <c r="A807" s="11">
        <v>801</v>
      </c>
      <c r="B807" s="12" t="s">
        <v>1418</v>
      </c>
      <c r="C807" s="12" t="s">
        <v>1451</v>
      </c>
      <c r="D807" s="12">
        <v>3</v>
      </c>
      <c r="E807" s="13" t="s">
        <v>1452</v>
      </c>
      <c r="F807" s="57" t="s">
        <v>20</v>
      </c>
      <c r="G807" s="12" t="s">
        <v>229</v>
      </c>
      <c r="H807" s="12" t="s">
        <v>26</v>
      </c>
      <c r="I807" s="44">
        <v>240000000</v>
      </c>
      <c r="J807" s="44">
        <v>100000000</v>
      </c>
      <c r="K807" s="44">
        <v>0</v>
      </c>
      <c r="L807" s="44">
        <f t="shared" si="16"/>
        <v>340000000</v>
      </c>
      <c r="M807" s="12"/>
    </row>
    <row r="808" spans="1:13" ht="18" customHeight="1">
      <c r="A808" s="11">
        <v>802</v>
      </c>
      <c r="B808" s="12" t="s">
        <v>1418</v>
      </c>
      <c r="C808" s="12" t="s">
        <v>1424</v>
      </c>
      <c r="D808" s="12">
        <v>3</v>
      </c>
      <c r="E808" s="80" t="s">
        <v>1450</v>
      </c>
      <c r="F808" s="12" t="s">
        <v>116</v>
      </c>
      <c r="G808" s="12" t="s">
        <v>229</v>
      </c>
      <c r="H808" s="12" t="s">
        <v>26</v>
      </c>
      <c r="I808" s="44">
        <v>29496877.489999998</v>
      </c>
      <c r="J808" s="44">
        <v>0</v>
      </c>
      <c r="K808" s="44">
        <v>0</v>
      </c>
      <c r="L808" s="44">
        <f t="shared" si="16"/>
        <v>29496877.489999998</v>
      </c>
      <c r="M808" s="12"/>
    </row>
    <row r="809" spans="1:13" ht="18" customHeight="1">
      <c r="A809" s="11">
        <v>803</v>
      </c>
      <c r="B809" s="12" t="s">
        <v>1418</v>
      </c>
      <c r="C809" s="12" t="s">
        <v>1424</v>
      </c>
      <c r="D809" s="12">
        <v>3</v>
      </c>
      <c r="E809" s="80" t="s">
        <v>1450</v>
      </c>
      <c r="F809" s="12" t="s">
        <v>116</v>
      </c>
      <c r="G809" s="12" t="s">
        <v>229</v>
      </c>
      <c r="H809" s="12" t="s">
        <v>26</v>
      </c>
      <c r="I809" s="44">
        <v>29496877.489999998</v>
      </c>
      <c r="J809" s="44">
        <v>0</v>
      </c>
      <c r="K809" s="44">
        <v>0</v>
      </c>
      <c r="L809" s="44">
        <f t="shared" si="16"/>
        <v>29496877.489999998</v>
      </c>
      <c r="M809" s="12"/>
    </row>
    <row r="810" spans="1:13" ht="18" customHeight="1">
      <c r="A810" s="11">
        <v>804</v>
      </c>
      <c r="B810" s="12" t="s">
        <v>1418</v>
      </c>
      <c r="C810" s="12" t="s">
        <v>122</v>
      </c>
      <c r="D810" s="12">
        <v>3</v>
      </c>
      <c r="E810" s="58" t="s">
        <v>1453</v>
      </c>
      <c r="F810" s="57" t="s">
        <v>20</v>
      </c>
      <c r="G810" s="12" t="s">
        <v>229</v>
      </c>
      <c r="H810" s="12" t="s">
        <v>18</v>
      </c>
      <c r="I810" s="44">
        <v>1100842000</v>
      </c>
      <c r="J810" s="44">
        <v>339223000</v>
      </c>
      <c r="K810" s="44">
        <v>60090000</v>
      </c>
      <c r="L810" s="44">
        <f t="shared" si="16"/>
        <v>1500155000</v>
      </c>
      <c r="M810" s="12"/>
    </row>
    <row r="811" spans="1:13" ht="18" customHeight="1">
      <c r="A811" s="11">
        <v>805</v>
      </c>
      <c r="B811" s="12" t="s">
        <v>1418</v>
      </c>
      <c r="C811" s="12" t="s">
        <v>1444</v>
      </c>
      <c r="D811" s="12">
        <v>3</v>
      </c>
      <c r="E811" s="13" t="s">
        <v>1456</v>
      </c>
      <c r="F811" s="11" t="s">
        <v>62</v>
      </c>
      <c r="G811" s="12" t="s">
        <v>229</v>
      </c>
      <c r="H811" s="12" t="s">
        <v>18</v>
      </c>
      <c r="I811" s="44">
        <v>150000000</v>
      </c>
      <c r="J811" s="44"/>
      <c r="K811" s="44"/>
      <c r="L811" s="44">
        <f t="shared" si="16"/>
        <v>150000000</v>
      </c>
      <c r="M811" s="69"/>
    </row>
    <row r="812" spans="1:13" ht="18" customHeight="1">
      <c r="A812" s="11">
        <v>806</v>
      </c>
      <c r="B812" s="12" t="s">
        <v>1418</v>
      </c>
      <c r="C812" s="12" t="s">
        <v>376</v>
      </c>
      <c r="D812" s="12">
        <v>3</v>
      </c>
      <c r="E812" s="13" t="s">
        <v>1454</v>
      </c>
      <c r="F812" s="11" t="s">
        <v>62</v>
      </c>
      <c r="G812" s="12" t="s">
        <v>229</v>
      </c>
      <c r="H812" s="12" t="s">
        <v>0</v>
      </c>
      <c r="I812" s="44">
        <v>150000000</v>
      </c>
      <c r="J812" s="44">
        <v>150000000</v>
      </c>
      <c r="K812" s="44"/>
      <c r="L812" s="44">
        <f t="shared" si="16"/>
        <v>300000000</v>
      </c>
      <c r="M812" s="12"/>
    </row>
    <row r="813" spans="1:13" ht="18" customHeight="1">
      <c r="A813" s="11">
        <v>807</v>
      </c>
      <c r="B813" s="12" t="s">
        <v>1418</v>
      </c>
      <c r="C813" s="12" t="s">
        <v>376</v>
      </c>
      <c r="D813" s="12">
        <v>3</v>
      </c>
      <c r="E813" s="13" t="s">
        <v>1455</v>
      </c>
      <c r="F813" s="11" t="s">
        <v>62</v>
      </c>
      <c r="G813" s="12" t="s">
        <v>229</v>
      </c>
      <c r="H813" s="12" t="s">
        <v>65</v>
      </c>
      <c r="I813" s="44">
        <v>100000000</v>
      </c>
      <c r="J813" s="44">
        <v>5000000</v>
      </c>
      <c r="K813" s="44"/>
      <c r="L813" s="44">
        <f t="shared" si="16"/>
        <v>105000000</v>
      </c>
      <c r="M813" s="12" t="s">
        <v>289</v>
      </c>
    </row>
    <row r="814" spans="1:13" ht="18" customHeight="1">
      <c r="A814" s="11">
        <v>808</v>
      </c>
      <c r="B814" s="11" t="s">
        <v>1556</v>
      </c>
      <c r="C814" s="11" t="s">
        <v>1595</v>
      </c>
      <c r="D814" s="11">
        <v>3</v>
      </c>
      <c r="E814" s="20" t="s">
        <v>1611</v>
      </c>
      <c r="F814" s="11" t="s">
        <v>72</v>
      </c>
      <c r="G814" s="11" t="s">
        <v>154</v>
      </c>
      <c r="H814" s="11" t="s">
        <v>26</v>
      </c>
      <c r="I814" s="28">
        <v>987370000</v>
      </c>
      <c r="J814" s="28"/>
      <c r="K814" s="28"/>
      <c r="L814" s="14">
        <f t="shared" si="16"/>
        <v>987370000</v>
      </c>
      <c r="M814" s="11"/>
    </row>
    <row r="815" spans="1:13" ht="18" customHeight="1">
      <c r="A815" s="11">
        <v>809</v>
      </c>
      <c r="B815" s="11" t="s">
        <v>1556</v>
      </c>
      <c r="C815" s="11" t="s">
        <v>1595</v>
      </c>
      <c r="D815" s="11">
        <v>3</v>
      </c>
      <c r="E815" s="20" t="s">
        <v>1610</v>
      </c>
      <c r="F815" s="11" t="s">
        <v>149</v>
      </c>
      <c r="G815" s="11" t="s">
        <v>154</v>
      </c>
      <c r="H815" s="11" t="s">
        <v>26</v>
      </c>
      <c r="I815" s="28">
        <v>1528000000</v>
      </c>
      <c r="J815" s="28">
        <v>690000000</v>
      </c>
      <c r="K815" s="28"/>
      <c r="L815" s="14">
        <f t="shared" si="16"/>
        <v>2218000000</v>
      </c>
      <c r="M815" s="11"/>
    </row>
    <row r="816" spans="1:13" ht="18" customHeight="1">
      <c r="A816" s="11">
        <v>810</v>
      </c>
      <c r="B816" s="11" t="s">
        <v>1556</v>
      </c>
      <c r="C816" s="11" t="s">
        <v>1595</v>
      </c>
      <c r="D816" s="11">
        <v>3</v>
      </c>
      <c r="E816" s="20" t="s">
        <v>1612</v>
      </c>
      <c r="F816" s="11" t="s">
        <v>62</v>
      </c>
      <c r="G816" s="11" t="s">
        <v>154</v>
      </c>
      <c r="H816" s="11" t="s">
        <v>1</v>
      </c>
      <c r="I816" s="28">
        <v>1203130000</v>
      </c>
      <c r="J816" s="28">
        <v>1323443000</v>
      </c>
      <c r="K816" s="28">
        <v>0</v>
      </c>
      <c r="L816" s="14">
        <f t="shared" si="16"/>
        <v>2526573000</v>
      </c>
      <c r="M816" s="29"/>
    </row>
    <row r="817" spans="1:13" ht="18" customHeight="1">
      <c r="A817" s="11">
        <v>811</v>
      </c>
      <c r="B817" s="11" t="s">
        <v>182</v>
      </c>
      <c r="C817" s="11" t="s">
        <v>183</v>
      </c>
      <c r="D817" s="11">
        <v>3</v>
      </c>
      <c r="E817" s="20" t="s">
        <v>1609</v>
      </c>
      <c r="F817" s="11" t="s">
        <v>144</v>
      </c>
      <c r="G817" s="11" t="s">
        <v>77</v>
      </c>
      <c r="H817" s="11" t="s">
        <v>26</v>
      </c>
      <c r="I817" s="28">
        <v>35733637</v>
      </c>
      <c r="J817" s="28">
        <v>7027272</v>
      </c>
      <c r="K817" s="28">
        <v>0</v>
      </c>
      <c r="L817" s="14">
        <f t="shared" si="16"/>
        <v>42760909</v>
      </c>
      <c r="M817" s="11"/>
    </row>
    <row r="818" spans="1:13" ht="18" customHeight="1">
      <c r="A818" s="11">
        <v>812</v>
      </c>
      <c r="B818" s="12" t="s">
        <v>58</v>
      </c>
      <c r="C818" s="11" t="s">
        <v>1638</v>
      </c>
      <c r="D818" s="11">
        <v>3</v>
      </c>
      <c r="E818" s="20" t="s">
        <v>1664</v>
      </c>
      <c r="F818" s="57" t="s">
        <v>20</v>
      </c>
      <c r="G818" s="11" t="s">
        <v>37</v>
      </c>
      <c r="H818" s="11" t="s">
        <v>26</v>
      </c>
      <c r="I818" s="28">
        <v>158000000</v>
      </c>
      <c r="J818" s="28">
        <v>0</v>
      </c>
      <c r="K818" s="28"/>
      <c r="L818" s="28">
        <f t="shared" si="16"/>
        <v>158000000</v>
      </c>
      <c r="M818" s="11"/>
    </row>
    <row r="819" spans="1:13" ht="18" customHeight="1">
      <c r="A819" s="11">
        <v>813</v>
      </c>
      <c r="B819" s="12" t="s">
        <v>58</v>
      </c>
      <c r="C819" s="11" t="s">
        <v>1638</v>
      </c>
      <c r="D819" s="11">
        <v>3</v>
      </c>
      <c r="E819" s="20" t="s">
        <v>1666</v>
      </c>
      <c r="F819" s="11" t="s">
        <v>45</v>
      </c>
      <c r="G819" s="11" t="s">
        <v>37</v>
      </c>
      <c r="H819" s="11" t="s">
        <v>26</v>
      </c>
      <c r="I819" s="28">
        <v>700000000</v>
      </c>
      <c r="J819" s="28">
        <v>76000000</v>
      </c>
      <c r="K819" s="28">
        <v>0</v>
      </c>
      <c r="L819" s="28">
        <f t="shared" si="16"/>
        <v>776000000</v>
      </c>
      <c r="M819" s="11"/>
    </row>
    <row r="820" spans="1:13" ht="18" customHeight="1">
      <c r="A820" s="11">
        <v>814</v>
      </c>
      <c r="B820" s="12" t="s">
        <v>58</v>
      </c>
      <c r="C820" s="11" t="s">
        <v>1638</v>
      </c>
      <c r="D820" s="11">
        <v>3</v>
      </c>
      <c r="E820" s="20" t="s">
        <v>1665</v>
      </c>
      <c r="F820" s="57" t="s">
        <v>20</v>
      </c>
      <c r="G820" s="11" t="s">
        <v>37</v>
      </c>
      <c r="H820" s="11" t="s">
        <v>18</v>
      </c>
      <c r="I820" s="28">
        <v>1200000000</v>
      </c>
      <c r="J820" s="28">
        <v>1500000000</v>
      </c>
      <c r="K820" s="28"/>
      <c r="L820" s="28">
        <f t="shared" si="16"/>
        <v>2700000000</v>
      </c>
      <c r="M820" s="11"/>
    </row>
    <row r="821" spans="1:13" ht="18" customHeight="1">
      <c r="A821" s="11">
        <v>815</v>
      </c>
      <c r="B821" s="11" t="s">
        <v>58</v>
      </c>
      <c r="C821" s="11" t="s">
        <v>1638</v>
      </c>
      <c r="D821" s="11">
        <v>3</v>
      </c>
      <c r="E821" s="20" t="s">
        <v>1667</v>
      </c>
      <c r="F821" s="11" t="s">
        <v>16</v>
      </c>
      <c r="G821" s="11" t="s">
        <v>17</v>
      </c>
      <c r="H821" s="11" t="s">
        <v>26</v>
      </c>
      <c r="I821" s="15">
        <v>7085000000</v>
      </c>
      <c r="J821" s="15">
        <v>2949000000</v>
      </c>
      <c r="K821" s="15">
        <v>2117000000</v>
      </c>
      <c r="L821" s="15">
        <f t="shared" si="16"/>
        <v>12151000000</v>
      </c>
      <c r="M821" s="11"/>
    </row>
    <row r="822" spans="1:13" ht="18" customHeight="1">
      <c r="A822" s="11">
        <v>816</v>
      </c>
      <c r="B822" s="12" t="s">
        <v>58</v>
      </c>
      <c r="C822" s="11" t="s">
        <v>1638</v>
      </c>
      <c r="D822" s="11">
        <v>3</v>
      </c>
      <c r="E822" s="20" t="s">
        <v>206</v>
      </c>
      <c r="F822" s="11" t="s">
        <v>62</v>
      </c>
      <c r="G822" s="11" t="s">
        <v>37</v>
      </c>
      <c r="H822" s="11" t="s">
        <v>18</v>
      </c>
      <c r="I822" s="28">
        <v>200000000</v>
      </c>
      <c r="J822" s="28">
        <v>0</v>
      </c>
      <c r="K822" s="28"/>
      <c r="L822" s="28">
        <f t="shared" si="16"/>
        <v>200000000</v>
      </c>
      <c r="M822" s="11"/>
    </row>
    <row r="823" spans="1:13" ht="18" customHeight="1">
      <c r="A823" s="11">
        <v>817</v>
      </c>
      <c r="B823" s="11" t="s">
        <v>58</v>
      </c>
      <c r="C823" s="11" t="s">
        <v>1638</v>
      </c>
      <c r="D823" s="11">
        <v>3</v>
      </c>
      <c r="E823" s="20" t="s">
        <v>1668</v>
      </c>
      <c r="F823" s="11" t="s">
        <v>16</v>
      </c>
      <c r="G823" s="11" t="s">
        <v>17</v>
      </c>
      <c r="H823" s="11" t="s">
        <v>26</v>
      </c>
      <c r="I823" s="15">
        <v>8950176000</v>
      </c>
      <c r="J823" s="15">
        <v>3820552000</v>
      </c>
      <c r="K823" s="15">
        <v>2636236000</v>
      </c>
      <c r="L823" s="15">
        <f t="shared" si="16"/>
        <v>15406964000</v>
      </c>
      <c r="M823" s="29"/>
    </row>
    <row r="824" spans="1:13" ht="18" customHeight="1">
      <c r="A824" s="11">
        <v>818</v>
      </c>
      <c r="B824" s="12" t="s">
        <v>58</v>
      </c>
      <c r="C824" s="32" t="s">
        <v>63</v>
      </c>
      <c r="D824" s="139">
        <v>3</v>
      </c>
      <c r="E824" s="135" t="s">
        <v>1661</v>
      </c>
      <c r="F824" s="11" t="s">
        <v>64</v>
      </c>
      <c r="G824" s="136" t="s">
        <v>1619</v>
      </c>
      <c r="H824" s="11" t="s">
        <v>18</v>
      </c>
      <c r="I824" s="137">
        <v>91100000000</v>
      </c>
      <c r="J824" s="138"/>
      <c r="K824" s="15"/>
      <c r="L824" s="15">
        <f t="shared" si="16"/>
        <v>91100000000</v>
      </c>
      <c r="M824" s="11"/>
    </row>
    <row r="825" spans="1:13" ht="18" customHeight="1">
      <c r="A825" s="11">
        <v>819</v>
      </c>
      <c r="B825" s="12" t="s">
        <v>58</v>
      </c>
      <c r="C825" s="32" t="s">
        <v>63</v>
      </c>
      <c r="D825" s="139">
        <v>3</v>
      </c>
      <c r="E825" s="135" t="s">
        <v>1660</v>
      </c>
      <c r="F825" s="11" t="s">
        <v>64</v>
      </c>
      <c r="G825" s="136" t="s">
        <v>1619</v>
      </c>
      <c r="H825" s="11" t="s">
        <v>18</v>
      </c>
      <c r="I825" s="137">
        <v>111000000000</v>
      </c>
      <c r="J825" s="138">
        <v>7800000000</v>
      </c>
      <c r="K825" s="15"/>
      <c r="L825" s="15">
        <f t="shared" si="16"/>
        <v>118800000000</v>
      </c>
      <c r="M825" s="29"/>
    </row>
    <row r="826" spans="1:13" ht="18" customHeight="1">
      <c r="A826" s="11">
        <v>820</v>
      </c>
      <c r="B826" s="11" t="s">
        <v>58</v>
      </c>
      <c r="C826" s="11" t="s">
        <v>1642</v>
      </c>
      <c r="D826" s="11">
        <v>3</v>
      </c>
      <c r="E826" s="22" t="s">
        <v>1669</v>
      </c>
      <c r="F826" s="57" t="s">
        <v>20</v>
      </c>
      <c r="G826" s="11" t="s">
        <v>67</v>
      </c>
      <c r="H826" s="11" t="s">
        <v>26</v>
      </c>
      <c r="I826" s="15">
        <v>1048215000</v>
      </c>
      <c r="J826" s="15">
        <v>2607112000</v>
      </c>
      <c r="K826" s="15">
        <v>19721000</v>
      </c>
      <c r="L826" s="15">
        <f t="shared" si="16"/>
        <v>3675048000</v>
      </c>
      <c r="M826" s="29"/>
    </row>
    <row r="827" spans="1:13" ht="18" customHeight="1">
      <c r="A827" s="11">
        <v>821</v>
      </c>
      <c r="B827" s="11" t="s">
        <v>58</v>
      </c>
      <c r="C827" s="11" t="s">
        <v>59</v>
      </c>
      <c r="D827" s="11">
        <v>3</v>
      </c>
      <c r="E827" s="20" t="s">
        <v>1662</v>
      </c>
      <c r="F827" s="11" t="s">
        <v>72</v>
      </c>
      <c r="G827" s="11" t="s">
        <v>60</v>
      </c>
      <c r="H827" s="11" t="s">
        <v>18</v>
      </c>
      <c r="I827" s="28">
        <v>5397650000</v>
      </c>
      <c r="J827" s="15"/>
      <c r="K827" s="15">
        <v>94704000</v>
      </c>
      <c r="L827" s="15">
        <f t="shared" si="16"/>
        <v>5492354000</v>
      </c>
      <c r="M827" s="11"/>
    </row>
    <row r="828" spans="1:13" ht="18" customHeight="1">
      <c r="A828" s="11">
        <v>822</v>
      </c>
      <c r="B828" s="12" t="s">
        <v>58</v>
      </c>
      <c r="C828" s="11" t="s">
        <v>61</v>
      </c>
      <c r="D828" s="11">
        <v>3</v>
      </c>
      <c r="E828" s="22" t="s">
        <v>1663</v>
      </c>
      <c r="F828" s="11" t="s">
        <v>62</v>
      </c>
      <c r="G828" s="11" t="s">
        <v>67</v>
      </c>
      <c r="H828" s="11" t="s">
        <v>26</v>
      </c>
      <c r="I828" s="15">
        <v>500000000</v>
      </c>
      <c r="J828" s="15"/>
      <c r="K828" s="15"/>
      <c r="L828" s="15"/>
      <c r="M828" s="11"/>
    </row>
    <row r="829" spans="1:13" ht="18" customHeight="1">
      <c r="A829" s="11">
        <v>823</v>
      </c>
      <c r="B829" s="46" t="s">
        <v>1919</v>
      </c>
      <c r="C829" s="46" t="s">
        <v>29</v>
      </c>
      <c r="D829" s="46">
        <v>3</v>
      </c>
      <c r="E829" s="53" t="s">
        <v>2148</v>
      </c>
      <c r="F829" s="11" t="s">
        <v>62</v>
      </c>
      <c r="G829" s="46" t="s">
        <v>76</v>
      </c>
      <c r="H829" s="46" t="s">
        <v>18</v>
      </c>
      <c r="I829" s="133">
        <v>215000000</v>
      </c>
      <c r="J829" s="133">
        <v>15000000</v>
      </c>
      <c r="K829" s="133"/>
      <c r="L829" s="133">
        <f t="shared" ref="L829:L860" si="17">I829+J829+K829</f>
        <v>230000000</v>
      </c>
      <c r="M829" s="46"/>
    </row>
    <row r="830" spans="1:13" ht="18" customHeight="1">
      <c r="A830" s="11">
        <v>824</v>
      </c>
      <c r="B830" s="46" t="s">
        <v>1919</v>
      </c>
      <c r="C830" s="46" t="s">
        <v>29</v>
      </c>
      <c r="D830" s="46">
        <v>3</v>
      </c>
      <c r="E830" s="53" t="s">
        <v>2128</v>
      </c>
      <c r="F830" s="11" t="s">
        <v>62</v>
      </c>
      <c r="G830" s="46" t="s">
        <v>76</v>
      </c>
      <c r="H830" s="46" t="s">
        <v>18</v>
      </c>
      <c r="I830" s="133">
        <v>25000000</v>
      </c>
      <c r="J830" s="133"/>
      <c r="K830" s="133"/>
      <c r="L830" s="133">
        <f t="shared" si="17"/>
        <v>25000000</v>
      </c>
      <c r="M830" s="46"/>
    </row>
    <row r="831" spans="1:13" ht="18" customHeight="1">
      <c r="A831" s="11">
        <v>825</v>
      </c>
      <c r="B831" s="46" t="s">
        <v>1919</v>
      </c>
      <c r="C831" s="46" t="s">
        <v>29</v>
      </c>
      <c r="D831" s="46">
        <v>3</v>
      </c>
      <c r="E831" s="53" t="s">
        <v>2129</v>
      </c>
      <c r="F831" s="11" t="s">
        <v>62</v>
      </c>
      <c r="G831" s="46" t="s">
        <v>76</v>
      </c>
      <c r="H831" s="46" t="s">
        <v>18</v>
      </c>
      <c r="I831" s="133">
        <v>90000000</v>
      </c>
      <c r="J831" s="133">
        <v>5000000</v>
      </c>
      <c r="K831" s="133"/>
      <c r="L831" s="133">
        <f t="shared" si="17"/>
        <v>95000000</v>
      </c>
      <c r="M831" s="46"/>
    </row>
    <row r="832" spans="1:13" ht="18" customHeight="1">
      <c r="A832" s="11">
        <v>826</v>
      </c>
      <c r="B832" s="46" t="s">
        <v>1919</v>
      </c>
      <c r="C832" s="46" t="s">
        <v>29</v>
      </c>
      <c r="D832" s="46">
        <v>3</v>
      </c>
      <c r="E832" s="53" t="s">
        <v>2143</v>
      </c>
      <c r="F832" s="11" t="s">
        <v>62</v>
      </c>
      <c r="G832" s="46" t="s">
        <v>76</v>
      </c>
      <c r="H832" s="46" t="s">
        <v>18</v>
      </c>
      <c r="I832" s="133">
        <v>45000000</v>
      </c>
      <c r="J832" s="133"/>
      <c r="K832" s="133"/>
      <c r="L832" s="133">
        <f t="shared" si="17"/>
        <v>45000000</v>
      </c>
      <c r="M832" s="46"/>
    </row>
    <row r="833" spans="1:13" ht="18" customHeight="1">
      <c r="A833" s="11">
        <v>827</v>
      </c>
      <c r="B833" s="46" t="s">
        <v>1919</v>
      </c>
      <c r="C833" s="46" t="s">
        <v>1958</v>
      </c>
      <c r="D833" s="46">
        <v>3</v>
      </c>
      <c r="E833" s="53" t="s">
        <v>2140</v>
      </c>
      <c r="F833" s="11" t="s">
        <v>62</v>
      </c>
      <c r="G833" s="46" t="s">
        <v>151</v>
      </c>
      <c r="H833" s="46" t="s">
        <v>0</v>
      </c>
      <c r="I833" s="133">
        <v>15000000</v>
      </c>
      <c r="J833" s="133"/>
      <c r="K833" s="133"/>
      <c r="L833" s="133">
        <f t="shared" si="17"/>
        <v>15000000</v>
      </c>
      <c r="M833" s="46"/>
    </row>
    <row r="834" spans="1:13" ht="18" customHeight="1">
      <c r="A834" s="11">
        <v>828</v>
      </c>
      <c r="B834" s="46" t="s">
        <v>1919</v>
      </c>
      <c r="C834" s="46" t="s">
        <v>2037</v>
      </c>
      <c r="D834" s="46">
        <v>3</v>
      </c>
      <c r="E834" s="53" t="s">
        <v>2149</v>
      </c>
      <c r="F834" s="46" t="s">
        <v>116</v>
      </c>
      <c r="G834" s="46" t="s">
        <v>151</v>
      </c>
      <c r="H834" s="46" t="s">
        <v>18</v>
      </c>
      <c r="I834" s="133">
        <v>1500000000</v>
      </c>
      <c r="J834" s="133">
        <v>600000000</v>
      </c>
      <c r="K834" s="133"/>
      <c r="L834" s="133">
        <f t="shared" si="17"/>
        <v>2100000000</v>
      </c>
      <c r="M834" s="46"/>
    </row>
    <row r="835" spans="1:13" ht="18" customHeight="1">
      <c r="A835" s="11">
        <v>829</v>
      </c>
      <c r="B835" s="46" t="s">
        <v>1919</v>
      </c>
      <c r="C835" s="46" t="s">
        <v>2037</v>
      </c>
      <c r="D835" s="46">
        <v>3</v>
      </c>
      <c r="E835" s="53" t="s">
        <v>2126</v>
      </c>
      <c r="F835" s="46" t="s">
        <v>116</v>
      </c>
      <c r="G835" s="46" t="s">
        <v>151</v>
      </c>
      <c r="H835" s="46" t="s">
        <v>18</v>
      </c>
      <c r="I835" s="133">
        <v>1000000000</v>
      </c>
      <c r="J835" s="133">
        <v>500000000</v>
      </c>
      <c r="K835" s="133">
        <v>0</v>
      </c>
      <c r="L835" s="133">
        <f t="shared" si="17"/>
        <v>1500000000</v>
      </c>
      <c r="M835" s="46"/>
    </row>
    <row r="836" spans="1:13" ht="18" customHeight="1">
      <c r="A836" s="11">
        <v>830</v>
      </c>
      <c r="B836" s="46" t="s">
        <v>1919</v>
      </c>
      <c r="C836" s="59" t="s">
        <v>2012</v>
      </c>
      <c r="D836" s="46">
        <v>3</v>
      </c>
      <c r="E836" s="53" t="s">
        <v>2150</v>
      </c>
      <c r="F836" s="46" t="s">
        <v>116</v>
      </c>
      <c r="G836" s="46" t="s">
        <v>151</v>
      </c>
      <c r="H836" s="46" t="s">
        <v>18</v>
      </c>
      <c r="I836" s="133">
        <v>50000000</v>
      </c>
      <c r="J836" s="133">
        <v>0</v>
      </c>
      <c r="K836" s="133">
        <v>0</v>
      </c>
      <c r="L836" s="133">
        <f t="shared" si="17"/>
        <v>50000000</v>
      </c>
      <c r="M836" s="46"/>
    </row>
    <row r="837" spans="1:13" ht="18" customHeight="1">
      <c r="A837" s="11">
        <v>831</v>
      </c>
      <c r="B837" s="46" t="s">
        <v>1919</v>
      </c>
      <c r="C837" s="46" t="s">
        <v>1996</v>
      </c>
      <c r="D837" s="46">
        <v>3</v>
      </c>
      <c r="E837" s="53" t="s">
        <v>2141</v>
      </c>
      <c r="F837" s="46" t="s">
        <v>116</v>
      </c>
      <c r="G837" s="46" t="s">
        <v>151</v>
      </c>
      <c r="H837" s="46" t="s">
        <v>1</v>
      </c>
      <c r="I837" s="133">
        <v>25437000</v>
      </c>
      <c r="J837" s="133">
        <v>0</v>
      </c>
      <c r="K837" s="133">
        <v>0</v>
      </c>
      <c r="L837" s="133">
        <f t="shared" si="17"/>
        <v>25437000</v>
      </c>
      <c r="M837" s="46"/>
    </row>
    <row r="838" spans="1:13" ht="18" customHeight="1">
      <c r="A838" s="11">
        <v>832</v>
      </c>
      <c r="B838" s="46" t="s">
        <v>1919</v>
      </c>
      <c r="C838" s="46" t="s">
        <v>1996</v>
      </c>
      <c r="D838" s="46">
        <v>3</v>
      </c>
      <c r="E838" s="53" t="s">
        <v>2142</v>
      </c>
      <c r="F838" s="46" t="s">
        <v>116</v>
      </c>
      <c r="G838" s="46" t="s">
        <v>151</v>
      </c>
      <c r="H838" s="46" t="s">
        <v>1</v>
      </c>
      <c r="I838" s="133">
        <v>136354286</v>
      </c>
      <c r="J838" s="133">
        <v>0</v>
      </c>
      <c r="K838" s="133">
        <v>0</v>
      </c>
      <c r="L838" s="133">
        <f t="shared" si="17"/>
        <v>136354286</v>
      </c>
      <c r="M838" s="46"/>
    </row>
    <row r="839" spans="1:13" ht="18" customHeight="1">
      <c r="A839" s="11">
        <v>833</v>
      </c>
      <c r="B839" s="46" t="s">
        <v>1919</v>
      </c>
      <c r="C839" s="46" t="s">
        <v>115</v>
      </c>
      <c r="D839" s="46">
        <v>3</v>
      </c>
      <c r="E839" s="53" t="s">
        <v>2138</v>
      </c>
      <c r="F839" s="46" t="s">
        <v>116</v>
      </c>
      <c r="G839" s="46" t="s">
        <v>151</v>
      </c>
      <c r="H839" s="46" t="s">
        <v>31</v>
      </c>
      <c r="I839" s="133">
        <v>1756052000</v>
      </c>
      <c r="J839" s="133">
        <v>1113820000</v>
      </c>
      <c r="K839" s="133">
        <v>0</v>
      </c>
      <c r="L839" s="133">
        <f t="shared" si="17"/>
        <v>2869872000</v>
      </c>
      <c r="M839" s="46" t="s">
        <v>734</v>
      </c>
    </row>
    <row r="840" spans="1:13" ht="18" customHeight="1">
      <c r="A840" s="11">
        <v>834</v>
      </c>
      <c r="B840" s="46" t="s">
        <v>1919</v>
      </c>
      <c r="C840" s="46" t="s">
        <v>115</v>
      </c>
      <c r="D840" s="46">
        <v>3</v>
      </c>
      <c r="E840" s="53" t="s">
        <v>2139</v>
      </c>
      <c r="F840" s="46" t="s">
        <v>116</v>
      </c>
      <c r="G840" s="46" t="s">
        <v>151</v>
      </c>
      <c r="H840" s="46" t="s">
        <v>31</v>
      </c>
      <c r="I840" s="133">
        <v>1002114000</v>
      </c>
      <c r="J840" s="133">
        <v>617402000</v>
      </c>
      <c r="K840" s="133">
        <v>0</v>
      </c>
      <c r="L840" s="133">
        <f t="shared" si="17"/>
        <v>1619516000</v>
      </c>
      <c r="M840" s="29" t="s">
        <v>734</v>
      </c>
    </row>
    <row r="841" spans="1:13" ht="18" customHeight="1">
      <c r="A841" s="11">
        <v>835</v>
      </c>
      <c r="B841" s="46" t="s">
        <v>1919</v>
      </c>
      <c r="C841" s="59" t="s">
        <v>540</v>
      </c>
      <c r="D841" s="46">
        <v>3</v>
      </c>
      <c r="E841" s="53" t="s">
        <v>2132</v>
      </c>
      <c r="F841" s="46" t="s">
        <v>116</v>
      </c>
      <c r="G841" s="46" t="s">
        <v>76</v>
      </c>
      <c r="H841" s="46" t="s">
        <v>26</v>
      </c>
      <c r="I841" s="133">
        <v>214673307</v>
      </c>
      <c r="J841" s="133">
        <v>0</v>
      </c>
      <c r="K841" s="133">
        <v>0</v>
      </c>
      <c r="L841" s="133">
        <f t="shared" si="17"/>
        <v>214673307</v>
      </c>
      <c r="M841" s="46"/>
    </row>
    <row r="842" spans="1:13" ht="18" customHeight="1">
      <c r="A842" s="11">
        <v>836</v>
      </c>
      <c r="B842" s="46" t="s">
        <v>1919</v>
      </c>
      <c r="C842" s="59" t="s">
        <v>540</v>
      </c>
      <c r="D842" s="46">
        <v>3</v>
      </c>
      <c r="E842" s="53" t="s">
        <v>2133</v>
      </c>
      <c r="F842" s="46" t="s">
        <v>116</v>
      </c>
      <c r="G842" s="46" t="s">
        <v>76</v>
      </c>
      <c r="H842" s="46" t="s">
        <v>26</v>
      </c>
      <c r="I842" s="133">
        <v>249834225</v>
      </c>
      <c r="J842" s="133">
        <v>0</v>
      </c>
      <c r="K842" s="133">
        <v>0</v>
      </c>
      <c r="L842" s="133">
        <f t="shared" si="17"/>
        <v>249834225</v>
      </c>
      <c r="M842" s="29"/>
    </row>
    <row r="843" spans="1:13" ht="18" customHeight="1">
      <c r="A843" s="11">
        <v>837</v>
      </c>
      <c r="B843" s="46" t="s">
        <v>1919</v>
      </c>
      <c r="C843" s="59" t="s">
        <v>540</v>
      </c>
      <c r="D843" s="46">
        <v>3</v>
      </c>
      <c r="E843" s="53" t="s">
        <v>2134</v>
      </c>
      <c r="F843" s="46" t="s">
        <v>116</v>
      </c>
      <c r="G843" s="46" t="s">
        <v>76</v>
      </c>
      <c r="H843" s="46" t="s">
        <v>26</v>
      </c>
      <c r="I843" s="133">
        <v>254187036</v>
      </c>
      <c r="J843" s="133">
        <v>0</v>
      </c>
      <c r="K843" s="133">
        <v>0</v>
      </c>
      <c r="L843" s="133">
        <f t="shared" si="17"/>
        <v>254187036</v>
      </c>
      <c r="M843" s="46"/>
    </row>
    <row r="844" spans="1:13" ht="18" customHeight="1">
      <c r="A844" s="11">
        <v>838</v>
      </c>
      <c r="B844" s="46" t="s">
        <v>1919</v>
      </c>
      <c r="C844" s="59" t="s">
        <v>540</v>
      </c>
      <c r="D844" s="46">
        <v>3</v>
      </c>
      <c r="E844" s="53" t="s">
        <v>2135</v>
      </c>
      <c r="F844" s="46" t="s">
        <v>116</v>
      </c>
      <c r="G844" s="46" t="s">
        <v>151</v>
      </c>
      <c r="H844" s="46" t="s">
        <v>26</v>
      </c>
      <c r="I844" s="133">
        <v>264435384</v>
      </c>
      <c r="J844" s="133">
        <v>0</v>
      </c>
      <c r="K844" s="133">
        <v>0</v>
      </c>
      <c r="L844" s="133">
        <f t="shared" si="17"/>
        <v>264435384</v>
      </c>
      <c r="M844" s="46"/>
    </row>
    <row r="845" spans="1:13" ht="18" customHeight="1">
      <c r="A845" s="11">
        <v>839</v>
      </c>
      <c r="B845" s="46" t="s">
        <v>1919</v>
      </c>
      <c r="C845" s="59" t="s">
        <v>540</v>
      </c>
      <c r="D845" s="46">
        <v>3</v>
      </c>
      <c r="E845" s="53" t="s">
        <v>2136</v>
      </c>
      <c r="F845" s="46" t="s">
        <v>116</v>
      </c>
      <c r="G845" s="46" t="s">
        <v>151</v>
      </c>
      <c r="H845" s="46" t="s">
        <v>26</v>
      </c>
      <c r="I845" s="133">
        <v>263737556</v>
      </c>
      <c r="J845" s="133">
        <v>0</v>
      </c>
      <c r="K845" s="133">
        <v>0</v>
      </c>
      <c r="L845" s="133">
        <f t="shared" si="17"/>
        <v>263737556</v>
      </c>
      <c r="M845" s="46"/>
    </row>
    <row r="846" spans="1:13" ht="18" customHeight="1">
      <c r="A846" s="11">
        <v>840</v>
      </c>
      <c r="B846" s="46" t="s">
        <v>1919</v>
      </c>
      <c r="C846" s="59" t="s">
        <v>122</v>
      </c>
      <c r="D846" s="46">
        <v>3</v>
      </c>
      <c r="E846" s="53" t="s">
        <v>2121</v>
      </c>
      <c r="F846" s="57" t="s">
        <v>20</v>
      </c>
      <c r="G846" s="46" t="s">
        <v>76</v>
      </c>
      <c r="H846" s="46" t="s">
        <v>0</v>
      </c>
      <c r="I846" s="133">
        <v>110000000</v>
      </c>
      <c r="J846" s="133"/>
      <c r="K846" s="133"/>
      <c r="L846" s="133">
        <f t="shared" si="17"/>
        <v>110000000</v>
      </c>
      <c r="M846" s="46"/>
    </row>
    <row r="847" spans="1:13" ht="18" customHeight="1">
      <c r="A847" s="11">
        <v>841</v>
      </c>
      <c r="B847" s="59" t="s">
        <v>1919</v>
      </c>
      <c r="C847" s="59" t="s">
        <v>1977</v>
      </c>
      <c r="D847" s="59">
        <v>3</v>
      </c>
      <c r="E847" s="47" t="s">
        <v>2151</v>
      </c>
      <c r="F847" s="46" t="s">
        <v>116</v>
      </c>
      <c r="G847" s="46" t="s">
        <v>151</v>
      </c>
      <c r="H847" s="46" t="s">
        <v>1</v>
      </c>
      <c r="I847" s="165">
        <v>37338267</v>
      </c>
      <c r="J847" s="133"/>
      <c r="K847" s="133"/>
      <c r="L847" s="133">
        <f t="shared" si="17"/>
        <v>37338267</v>
      </c>
      <c r="M847" s="29"/>
    </row>
    <row r="848" spans="1:13" ht="18" customHeight="1">
      <c r="A848" s="11">
        <v>842</v>
      </c>
      <c r="B848" s="46" t="s">
        <v>1919</v>
      </c>
      <c r="C848" s="46" t="s">
        <v>1985</v>
      </c>
      <c r="D848" s="46">
        <v>3</v>
      </c>
      <c r="E848" s="53" t="s">
        <v>2147</v>
      </c>
      <c r="F848" s="46" t="s">
        <v>116</v>
      </c>
      <c r="G848" s="59" t="s">
        <v>151</v>
      </c>
      <c r="H848" s="46" t="s">
        <v>26</v>
      </c>
      <c r="I848" s="133">
        <v>123844840</v>
      </c>
      <c r="J848" s="133">
        <v>26115873</v>
      </c>
      <c r="K848" s="133">
        <v>2324561</v>
      </c>
      <c r="L848" s="133">
        <f t="shared" si="17"/>
        <v>152285274</v>
      </c>
      <c r="M848" s="46"/>
    </row>
    <row r="849" spans="1:13" ht="18" customHeight="1">
      <c r="A849" s="11">
        <v>843</v>
      </c>
      <c r="B849" s="46" t="s">
        <v>1919</v>
      </c>
      <c r="C849" s="46" t="s">
        <v>1359</v>
      </c>
      <c r="D849" s="46">
        <v>3</v>
      </c>
      <c r="E849" s="53" t="s">
        <v>2137</v>
      </c>
      <c r="F849" s="46" t="s">
        <v>116</v>
      </c>
      <c r="G849" s="46" t="s">
        <v>157</v>
      </c>
      <c r="H849" s="46" t="s">
        <v>1</v>
      </c>
      <c r="I849" s="133">
        <v>306316000</v>
      </c>
      <c r="J849" s="133">
        <v>317008000</v>
      </c>
      <c r="K849" s="133">
        <v>0</v>
      </c>
      <c r="L849" s="133">
        <f t="shared" si="17"/>
        <v>623324000</v>
      </c>
      <c r="M849" s="46"/>
    </row>
    <row r="850" spans="1:13" ht="18" customHeight="1">
      <c r="A850" s="11">
        <v>844</v>
      </c>
      <c r="B850" s="59" t="s">
        <v>1919</v>
      </c>
      <c r="C850" s="59" t="s">
        <v>171</v>
      </c>
      <c r="D850" s="46">
        <v>3</v>
      </c>
      <c r="E850" s="53" t="s">
        <v>2124</v>
      </c>
      <c r="F850" s="46" t="s">
        <v>160</v>
      </c>
      <c r="G850" s="46" t="s">
        <v>151</v>
      </c>
      <c r="H850" s="46" t="s">
        <v>18</v>
      </c>
      <c r="I850" s="133">
        <v>1100000000</v>
      </c>
      <c r="J850" s="133"/>
      <c r="K850" s="133"/>
      <c r="L850" s="133">
        <f t="shared" si="17"/>
        <v>1100000000</v>
      </c>
      <c r="M850" s="29"/>
    </row>
    <row r="851" spans="1:13" ht="18" customHeight="1">
      <c r="A851" s="11">
        <v>845</v>
      </c>
      <c r="B851" s="46" t="s">
        <v>1919</v>
      </c>
      <c r="C851" s="59" t="s">
        <v>171</v>
      </c>
      <c r="D851" s="46">
        <v>3</v>
      </c>
      <c r="E851" s="53" t="s">
        <v>2122</v>
      </c>
      <c r="F851" s="46" t="s">
        <v>72</v>
      </c>
      <c r="G851" s="46" t="s">
        <v>157</v>
      </c>
      <c r="H851" s="46" t="s">
        <v>18</v>
      </c>
      <c r="I851" s="133">
        <v>140000000</v>
      </c>
      <c r="J851" s="133">
        <v>120000000</v>
      </c>
      <c r="K851" s="133"/>
      <c r="L851" s="133">
        <f t="shared" si="17"/>
        <v>260000000</v>
      </c>
      <c r="M851" s="29"/>
    </row>
    <row r="852" spans="1:13" ht="18" customHeight="1">
      <c r="A852" s="11">
        <v>846</v>
      </c>
      <c r="B852" s="59" t="s">
        <v>1919</v>
      </c>
      <c r="C852" s="59" t="s">
        <v>171</v>
      </c>
      <c r="D852" s="46">
        <v>3</v>
      </c>
      <c r="E852" s="53" t="s">
        <v>2146</v>
      </c>
      <c r="F852" s="46" t="s">
        <v>149</v>
      </c>
      <c r="G852" s="46" t="s">
        <v>76</v>
      </c>
      <c r="H852" s="46" t="s">
        <v>18</v>
      </c>
      <c r="I852" s="133">
        <v>150000000</v>
      </c>
      <c r="J852" s="133"/>
      <c r="K852" s="133"/>
      <c r="L852" s="133">
        <f t="shared" si="17"/>
        <v>150000000</v>
      </c>
      <c r="M852" s="46"/>
    </row>
    <row r="853" spans="1:13" ht="18" customHeight="1">
      <c r="A853" s="11">
        <v>847</v>
      </c>
      <c r="B853" s="59" t="s">
        <v>1919</v>
      </c>
      <c r="C853" s="59" t="s">
        <v>171</v>
      </c>
      <c r="D853" s="46">
        <v>3</v>
      </c>
      <c r="E853" s="53" t="s">
        <v>2145</v>
      </c>
      <c r="F853" s="46" t="s">
        <v>160</v>
      </c>
      <c r="G853" s="46" t="s">
        <v>76</v>
      </c>
      <c r="H853" s="46" t="s">
        <v>18</v>
      </c>
      <c r="I853" s="133">
        <v>50000000</v>
      </c>
      <c r="J853" s="133"/>
      <c r="K853" s="133"/>
      <c r="L853" s="133">
        <f t="shared" si="17"/>
        <v>50000000</v>
      </c>
      <c r="M853" s="46"/>
    </row>
    <row r="854" spans="1:13" ht="18" customHeight="1">
      <c r="A854" s="11">
        <v>848</v>
      </c>
      <c r="B854" s="46" t="s">
        <v>1919</v>
      </c>
      <c r="C854" s="59" t="s">
        <v>171</v>
      </c>
      <c r="D854" s="46">
        <v>3</v>
      </c>
      <c r="E854" s="53" t="s">
        <v>2123</v>
      </c>
      <c r="F854" s="46" t="s">
        <v>55</v>
      </c>
      <c r="G854" s="46" t="s">
        <v>151</v>
      </c>
      <c r="H854" s="46" t="s">
        <v>0</v>
      </c>
      <c r="I854" s="133">
        <v>300000000</v>
      </c>
      <c r="J854" s="133"/>
      <c r="K854" s="133"/>
      <c r="L854" s="133">
        <f t="shared" si="17"/>
        <v>300000000</v>
      </c>
      <c r="M854" s="46"/>
    </row>
    <row r="855" spans="1:13" ht="18" customHeight="1">
      <c r="A855" s="11">
        <v>849</v>
      </c>
      <c r="B855" s="59" t="s">
        <v>1919</v>
      </c>
      <c r="C855" s="59" t="s">
        <v>2006</v>
      </c>
      <c r="D855" s="59">
        <v>3</v>
      </c>
      <c r="E855" s="47" t="s">
        <v>2127</v>
      </c>
      <c r="F855" s="46" t="s">
        <v>116</v>
      </c>
      <c r="G855" s="46" t="s">
        <v>151</v>
      </c>
      <c r="H855" s="46" t="s">
        <v>1</v>
      </c>
      <c r="I855" s="133">
        <v>1378903000</v>
      </c>
      <c r="J855" s="133">
        <v>12531624000</v>
      </c>
      <c r="K855" s="133"/>
      <c r="L855" s="133">
        <f t="shared" si="17"/>
        <v>13910527000</v>
      </c>
      <c r="M855" s="46"/>
    </row>
    <row r="856" spans="1:13" ht="18" customHeight="1">
      <c r="A856" s="11">
        <v>850</v>
      </c>
      <c r="B856" s="59" t="s">
        <v>1919</v>
      </c>
      <c r="C856" s="59" t="s">
        <v>2006</v>
      </c>
      <c r="D856" s="46">
        <v>3</v>
      </c>
      <c r="E856" s="47" t="s">
        <v>2131</v>
      </c>
      <c r="F856" s="46" t="s">
        <v>116</v>
      </c>
      <c r="G856" s="46" t="s">
        <v>151</v>
      </c>
      <c r="H856" s="46" t="s">
        <v>1</v>
      </c>
      <c r="I856" s="133">
        <v>1635642196</v>
      </c>
      <c r="J856" s="133">
        <v>484569793</v>
      </c>
      <c r="K856" s="133"/>
      <c r="L856" s="133">
        <f t="shared" si="17"/>
        <v>2120211989</v>
      </c>
      <c r="M856" s="46"/>
    </row>
    <row r="857" spans="1:13" ht="18" customHeight="1">
      <c r="A857" s="11">
        <v>851</v>
      </c>
      <c r="B857" s="59" t="s">
        <v>1919</v>
      </c>
      <c r="C857" s="59" t="s">
        <v>2006</v>
      </c>
      <c r="D857" s="46">
        <v>3</v>
      </c>
      <c r="E857" s="47" t="s">
        <v>2125</v>
      </c>
      <c r="F857" s="46" t="s">
        <v>116</v>
      </c>
      <c r="G857" s="46" t="s">
        <v>151</v>
      </c>
      <c r="H857" s="46" t="s">
        <v>18</v>
      </c>
      <c r="I857" s="133">
        <v>4000000000</v>
      </c>
      <c r="J857" s="133">
        <v>1000000000</v>
      </c>
      <c r="K857" s="133"/>
      <c r="L857" s="133">
        <f t="shared" si="17"/>
        <v>5000000000</v>
      </c>
      <c r="M857" s="46"/>
    </row>
    <row r="858" spans="1:13" ht="18" customHeight="1">
      <c r="A858" s="11">
        <v>852</v>
      </c>
      <c r="B858" s="59" t="s">
        <v>1919</v>
      </c>
      <c r="C858" s="59" t="s">
        <v>2006</v>
      </c>
      <c r="D858" s="59">
        <v>3</v>
      </c>
      <c r="E858" s="47" t="s">
        <v>2130</v>
      </c>
      <c r="F858" s="46" t="s">
        <v>116</v>
      </c>
      <c r="G858" s="46" t="s">
        <v>151</v>
      </c>
      <c r="H858" s="46" t="s">
        <v>1</v>
      </c>
      <c r="I858" s="133">
        <v>166717482</v>
      </c>
      <c r="J858" s="133">
        <v>18022554</v>
      </c>
      <c r="K858" s="133"/>
      <c r="L858" s="133">
        <f t="shared" si="17"/>
        <v>184740036</v>
      </c>
      <c r="M858" s="46"/>
    </row>
    <row r="859" spans="1:13" ht="18" customHeight="1">
      <c r="A859" s="11">
        <v>853</v>
      </c>
      <c r="B859" s="59" t="s">
        <v>1919</v>
      </c>
      <c r="C859" s="59" t="s">
        <v>2006</v>
      </c>
      <c r="D859" s="46">
        <v>3</v>
      </c>
      <c r="E859" s="47" t="s">
        <v>2144</v>
      </c>
      <c r="F859" s="46" t="s">
        <v>116</v>
      </c>
      <c r="G859" s="46" t="s">
        <v>151</v>
      </c>
      <c r="H859" s="46" t="s">
        <v>1</v>
      </c>
      <c r="I859" s="133">
        <v>1495024254</v>
      </c>
      <c r="J859" s="133">
        <v>452708034</v>
      </c>
      <c r="K859" s="133"/>
      <c r="L859" s="133">
        <f t="shared" si="17"/>
        <v>1947732288</v>
      </c>
      <c r="M859" s="46"/>
    </row>
    <row r="860" spans="1:13" ht="18" customHeight="1">
      <c r="A860" s="11">
        <v>854</v>
      </c>
      <c r="B860" s="12" t="s">
        <v>2232</v>
      </c>
      <c r="C860" s="12" t="s">
        <v>2233</v>
      </c>
      <c r="D860" s="12">
        <v>3</v>
      </c>
      <c r="E860" s="16" t="s">
        <v>2252</v>
      </c>
      <c r="F860" s="12" t="s">
        <v>16</v>
      </c>
      <c r="G860" s="12" t="s">
        <v>172</v>
      </c>
      <c r="H860" s="12" t="s">
        <v>26</v>
      </c>
      <c r="I860" s="14">
        <v>2930000000</v>
      </c>
      <c r="J860" s="14">
        <v>600000000</v>
      </c>
      <c r="K860" s="14">
        <v>70000000</v>
      </c>
      <c r="L860" s="14">
        <f t="shared" si="17"/>
        <v>3600000000</v>
      </c>
      <c r="M860" s="12"/>
    </row>
    <row r="861" spans="1:13" ht="18" customHeight="1">
      <c r="A861" s="11">
        <v>855</v>
      </c>
      <c r="B861" s="11" t="s">
        <v>2232</v>
      </c>
      <c r="C861" s="11" t="s">
        <v>2233</v>
      </c>
      <c r="D861" s="11">
        <v>3</v>
      </c>
      <c r="E861" s="22" t="s">
        <v>2253</v>
      </c>
      <c r="F861" s="11" t="s">
        <v>16</v>
      </c>
      <c r="G861" s="11" t="s">
        <v>202</v>
      </c>
      <c r="H861" s="11" t="s">
        <v>26</v>
      </c>
      <c r="I861" s="15">
        <v>1065000000</v>
      </c>
      <c r="J861" s="15">
        <v>247000000</v>
      </c>
      <c r="K861" s="15">
        <v>750000000</v>
      </c>
      <c r="L861" s="14">
        <f t="shared" ref="L861:L892" si="18">I861+J861+K861</f>
        <v>2062000000</v>
      </c>
      <c r="M861" s="11"/>
    </row>
    <row r="862" spans="1:13" ht="18" customHeight="1">
      <c r="A862" s="11">
        <v>856</v>
      </c>
      <c r="B862" s="11" t="s">
        <v>2232</v>
      </c>
      <c r="C862" s="11" t="s">
        <v>2237</v>
      </c>
      <c r="D862" s="11">
        <v>3</v>
      </c>
      <c r="E862" s="22" t="s">
        <v>2254</v>
      </c>
      <c r="F862" s="57" t="s">
        <v>20</v>
      </c>
      <c r="G862" s="11" t="s">
        <v>2241</v>
      </c>
      <c r="H862" s="11" t="s">
        <v>26</v>
      </c>
      <c r="I862" s="15">
        <v>959254000</v>
      </c>
      <c r="J862" s="15">
        <v>434762000</v>
      </c>
      <c r="K862" s="15">
        <v>0</v>
      </c>
      <c r="L862" s="14">
        <f t="shared" si="18"/>
        <v>1394016000</v>
      </c>
      <c r="M862" s="11"/>
    </row>
    <row r="863" spans="1:13" ht="18" customHeight="1">
      <c r="A863" s="11">
        <v>857</v>
      </c>
      <c r="B863" s="12" t="s">
        <v>2232</v>
      </c>
      <c r="C863" s="12" t="s">
        <v>59</v>
      </c>
      <c r="D863" s="12">
        <v>3</v>
      </c>
      <c r="E863" s="16" t="s">
        <v>2255</v>
      </c>
      <c r="F863" s="12" t="s">
        <v>73</v>
      </c>
      <c r="G863" s="12" t="s">
        <v>202</v>
      </c>
      <c r="H863" s="12" t="s">
        <v>26</v>
      </c>
      <c r="I863" s="14">
        <v>200000000</v>
      </c>
      <c r="J863" s="14">
        <v>0</v>
      </c>
      <c r="K863" s="14">
        <v>0</v>
      </c>
      <c r="L863" s="14">
        <f t="shared" si="18"/>
        <v>200000000</v>
      </c>
      <c r="M863" s="12"/>
    </row>
    <row r="864" spans="1:13" ht="18" customHeight="1">
      <c r="A864" s="11">
        <v>858</v>
      </c>
      <c r="B864" s="108" t="s">
        <v>79</v>
      </c>
      <c r="C864" s="108" t="s">
        <v>83</v>
      </c>
      <c r="D864" s="108">
        <v>3</v>
      </c>
      <c r="E864" s="70" t="s">
        <v>2257</v>
      </c>
      <c r="F864" s="108" t="s">
        <v>72</v>
      </c>
      <c r="G864" s="46" t="s">
        <v>154</v>
      </c>
      <c r="H864" s="108" t="s">
        <v>26</v>
      </c>
      <c r="I864" s="172">
        <v>700000000</v>
      </c>
      <c r="J864" s="172">
        <v>200000000</v>
      </c>
      <c r="K864" s="52"/>
      <c r="L864" s="14">
        <f t="shared" si="18"/>
        <v>900000000</v>
      </c>
      <c r="M864" s="46"/>
    </row>
    <row r="865" spans="1:13" ht="18" customHeight="1">
      <c r="A865" s="11">
        <v>859</v>
      </c>
      <c r="B865" s="12" t="s">
        <v>2232</v>
      </c>
      <c r="C865" s="12" t="s">
        <v>59</v>
      </c>
      <c r="D865" s="12">
        <v>3</v>
      </c>
      <c r="E865" s="16" t="s">
        <v>2256</v>
      </c>
      <c r="F865" s="57" t="s">
        <v>20</v>
      </c>
      <c r="G865" s="12" t="s">
        <v>172</v>
      </c>
      <c r="H865" s="12" t="s">
        <v>26</v>
      </c>
      <c r="I865" s="14">
        <v>55599000</v>
      </c>
      <c r="J865" s="14">
        <v>0</v>
      </c>
      <c r="K865" s="14">
        <v>0</v>
      </c>
      <c r="L865" s="14">
        <f t="shared" si="18"/>
        <v>55599000</v>
      </c>
      <c r="M865" s="12"/>
    </row>
    <row r="866" spans="1:13" ht="18" customHeight="1">
      <c r="A866" s="11">
        <v>860</v>
      </c>
      <c r="B866" s="11" t="s">
        <v>2232</v>
      </c>
      <c r="C866" s="11" t="s">
        <v>148</v>
      </c>
      <c r="D866" s="11">
        <v>3</v>
      </c>
      <c r="E866" s="39" t="s">
        <v>2259</v>
      </c>
      <c r="F866" s="11" t="s">
        <v>72</v>
      </c>
      <c r="G866" s="11" t="s">
        <v>202</v>
      </c>
      <c r="H866" s="11" t="s">
        <v>26</v>
      </c>
      <c r="I866" s="15">
        <v>700000000</v>
      </c>
      <c r="J866" s="15">
        <v>100000000</v>
      </c>
      <c r="K866" s="15"/>
      <c r="L866" s="14">
        <f t="shared" si="18"/>
        <v>800000000</v>
      </c>
      <c r="M866" s="11"/>
    </row>
    <row r="867" spans="1:13" ht="18" customHeight="1">
      <c r="A867" s="11">
        <v>861</v>
      </c>
      <c r="B867" s="11" t="s">
        <v>2232</v>
      </c>
      <c r="C867" s="11" t="s">
        <v>148</v>
      </c>
      <c r="D867" s="11">
        <v>3</v>
      </c>
      <c r="E867" s="39" t="s">
        <v>2258</v>
      </c>
      <c r="F867" s="11" t="s">
        <v>149</v>
      </c>
      <c r="G867" s="11" t="s">
        <v>202</v>
      </c>
      <c r="H867" s="11" t="s">
        <v>26</v>
      </c>
      <c r="I867" s="15">
        <v>600000000</v>
      </c>
      <c r="J867" s="15">
        <v>100000000</v>
      </c>
      <c r="K867" s="15"/>
      <c r="L867" s="14">
        <f t="shared" si="18"/>
        <v>700000000</v>
      </c>
      <c r="M867" s="11"/>
    </row>
    <row r="868" spans="1:13" ht="18" customHeight="1">
      <c r="A868" s="11">
        <v>862</v>
      </c>
      <c r="B868" s="46" t="s">
        <v>2232</v>
      </c>
      <c r="C868" s="46" t="s">
        <v>148</v>
      </c>
      <c r="D868" s="46">
        <v>3</v>
      </c>
      <c r="E868" s="55" t="s">
        <v>2260</v>
      </c>
      <c r="F868" s="46" t="s">
        <v>72</v>
      </c>
      <c r="G868" s="46" t="s">
        <v>202</v>
      </c>
      <c r="H868" s="11" t="s">
        <v>26</v>
      </c>
      <c r="I868" s="52">
        <v>450000000</v>
      </c>
      <c r="J868" s="52">
        <v>80000000</v>
      </c>
      <c r="K868" s="52"/>
      <c r="L868" s="14">
        <f t="shared" si="18"/>
        <v>530000000</v>
      </c>
      <c r="M868" s="46"/>
    </row>
    <row r="869" spans="1:13" ht="18" customHeight="1">
      <c r="A869" s="11">
        <v>863</v>
      </c>
      <c r="B869" s="11" t="s">
        <v>2232</v>
      </c>
      <c r="C869" s="11" t="s">
        <v>61</v>
      </c>
      <c r="D869" s="11">
        <v>3</v>
      </c>
      <c r="E869" s="22" t="s">
        <v>2261</v>
      </c>
      <c r="F869" s="11" t="s">
        <v>62</v>
      </c>
      <c r="G869" s="11" t="s">
        <v>202</v>
      </c>
      <c r="H869" s="11" t="s">
        <v>31</v>
      </c>
      <c r="I869" s="15">
        <v>300000000</v>
      </c>
      <c r="J869" s="15">
        <v>0</v>
      </c>
      <c r="K869" s="15"/>
      <c r="L869" s="14">
        <f t="shared" si="18"/>
        <v>300000000</v>
      </c>
      <c r="M869" s="11" t="s">
        <v>329</v>
      </c>
    </row>
    <row r="870" spans="1:13" ht="18" customHeight="1">
      <c r="A870" s="11">
        <v>864</v>
      </c>
      <c r="B870" s="46" t="s">
        <v>2232</v>
      </c>
      <c r="C870" s="46" t="s">
        <v>66</v>
      </c>
      <c r="D870" s="46">
        <v>3</v>
      </c>
      <c r="E870" s="55" t="s">
        <v>2262</v>
      </c>
      <c r="F870" s="46" t="s">
        <v>73</v>
      </c>
      <c r="G870" s="46" t="s">
        <v>202</v>
      </c>
      <c r="H870" s="46" t="s">
        <v>26</v>
      </c>
      <c r="I870" s="52">
        <v>35000000</v>
      </c>
      <c r="J870" s="52">
        <v>0</v>
      </c>
      <c r="K870" s="52">
        <v>0</v>
      </c>
      <c r="L870" s="14">
        <f t="shared" si="18"/>
        <v>35000000</v>
      </c>
      <c r="M870" s="46"/>
    </row>
    <row r="871" spans="1:13" ht="18" customHeight="1">
      <c r="A871" s="11">
        <v>865</v>
      </c>
      <c r="B871" s="11" t="s">
        <v>85</v>
      </c>
      <c r="C871" s="11" t="s">
        <v>2607</v>
      </c>
      <c r="D871" s="11">
        <v>3</v>
      </c>
      <c r="E871" s="22" t="s">
        <v>2608</v>
      </c>
      <c r="F871" s="11" t="s">
        <v>28</v>
      </c>
      <c r="G871" s="11" t="s">
        <v>70</v>
      </c>
      <c r="H871" s="11" t="s">
        <v>18</v>
      </c>
      <c r="I871" s="15">
        <v>44664467</v>
      </c>
      <c r="J871" s="15">
        <v>67874782</v>
      </c>
      <c r="K871" s="15"/>
      <c r="L871" s="15">
        <f t="shared" si="18"/>
        <v>112539249</v>
      </c>
      <c r="M871" s="11"/>
    </row>
    <row r="872" spans="1:13" ht="18" customHeight="1">
      <c r="A872" s="11">
        <v>866</v>
      </c>
      <c r="B872" s="11" t="s">
        <v>85</v>
      </c>
      <c r="C872" s="11" t="s">
        <v>2607</v>
      </c>
      <c r="D872" s="11">
        <v>3</v>
      </c>
      <c r="E872" s="22" t="s">
        <v>2609</v>
      </c>
      <c r="F872" s="11" t="s">
        <v>28</v>
      </c>
      <c r="G872" s="11" t="s">
        <v>70</v>
      </c>
      <c r="H872" s="11" t="s">
        <v>18</v>
      </c>
      <c r="I872" s="15">
        <v>46182547</v>
      </c>
      <c r="J872" s="15">
        <v>60548793</v>
      </c>
      <c r="K872" s="15"/>
      <c r="L872" s="15">
        <f t="shared" si="18"/>
        <v>106731340</v>
      </c>
      <c r="M872" s="11"/>
    </row>
    <row r="873" spans="1:13" ht="18" customHeight="1">
      <c r="A873" s="11">
        <v>867</v>
      </c>
      <c r="B873" s="11" t="s">
        <v>85</v>
      </c>
      <c r="C873" s="11" t="s">
        <v>29</v>
      </c>
      <c r="D873" s="11">
        <v>3</v>
      </c>
      <c r="E873" s="22" t="s">
        <v>2589</v>
      </c>
      <c r="F873" s="11" t="s">
        <v>62</v>
      </c>
      <c r="G873" s="11" t="s">
        <v>70</v>
      </c>
      <c r="H873" s="11" t="s">
        <v>18</v>
      </c>
      <c r="I873" s="15">
        <v>175410000</v>
      </c>
      <c r="J873" s="15">
        <v>63134000</v>
      </c>
      <c r="K873" s="15"/>
      <c r="L873" s="15">
        <f t="shared" si="18"/>
        <v>238544000</v>
      </c>
      <c r="M873" s="11"/>
    </row>
    <row r="874" spans="1:13" ht="18" customHeight="1">
      <c r="A874" s="11">
        <v>868</v>
      </c>
      <c r="B874" s="11" t="s">
        <v>85</v>
      </c>
      <c r="C874" s="11" t="s">
        <v>29</v>
      </c>
      <c r="D874" s="11">
        <v>3</v>
      </c>
      <c r="E874" s="22" t="s">
        <v>92</v>
      </c>
      <c r="F874" s="11" t="s">
        <v>62</v>
      </c>
      <c r="G874" s="11" t="s">
        <v>70</v>
      </c>
      <c r="H874" s="11" t="s">
        <v>18</v>
      </c>
      <c r="I874" s="15">
        <v>25000000</v>
      </c>
      <c r="J874" s="15">
        <v>5000000</v>
      </c>
      <c r="K874" s="15"/>
      <c r="L874" s="15">
        <f t="shared" si="18"/>
        <v>30000000</v>
      </c>
      <c r="M874" s="11"/>
    </row>
    <row r="875" spans="1:13" ht="18" customHeight="1">
      <c r="A875" s="11">
        <v>869</v>
      </c>
      <c r="B875" s="11" t="s">
        <v>85</v>
      </c>
      <c r="C875" s="11" t="s">
        <v>186</v>
      </c>
      <c r="D875" s="11">
        <v>3</v>
      </c>
      <c r="E875" s="22" t="s">
        <v>2616</v>
      </c>
      <c r="F875" s="57" t="s">
        <v>20</v>
      </c>
      <c r="G875" s="11" t="s">
        <v>70</v>
      </c>
      <c r="H875" s="11" t="s">
        <v>18</v>
      </c>
      <c r="I875" s="15">
        <v>40000000</v>
      </c>
      <c r="J875" s="15">
        <v>33000000</v>
      </c>
      <c r="K875" s="15"/>
      <c r="L875" s="15">
        <f t="shared" si="18"/>
        <v>73000000</v>
      </c>
      <c r="M875" s="11"/>
    </row>
    <row r="876" spans="1:13" ht="18" customHeight="1">
      <c r="A876" s="11">
        <v>870</v>
      </c>
      <c r="B876" s="11" t="s">
        <v>85</v>
      </c>
      <c r="C876" s="11" t="s">
        <v>2614</v>
      </c>
      <c r="D876" s="11">
        <v>3</v>
      </c>
      <c r="E876" s="39" t="s">
        <v>2615</v>
      </c>
      <c r="F876" s="11" t="s">
        <v>116</v>
      </c>
      <c r="G876" s="11" t="s">
        <v>60</v>
      </c>
      <c r="H876" s="11" t="s">
        <v>1</v>
      </c>
      <c r="I876" s="15">
        <v>50000000</v>
      </c>
      <c r="J876" s="15">
        <v>0</v>
      </c>
      <c r="K876" s="15">
        <v>0</v>
      </c>
      <c r="L876" s="15">
        <f t="shared" si="18"/>
        <v>50000000</v>
      </c>
      <c r="M876" s="11"/>
    </row>
    <row r="877" spans="1:13" ht="18" customHeight="1">
      <c r="A877" s="11">
        <v>871</v>
      </c>
      <c r="B877" s="11" t="s">
        <v>85</v>
      </c>
      <c r="C877" s="11" t="s">
        <v>164</v>
      </c>
      <c r="D877" s="11">
        <v>3</v>
      </c>
      <c r="E877" s="22" t="s">
        <v>2606</v>
      </c>
      <c r="F877" s="11" t="s">
        <v>28</v>
      </c>
      <c r="G877" s="11" t="s">
        <v>70</v>
      </c>
      <c r="H877" s="11" t="s">
        <v>18</v>
      </c>
      <c r="I877" s="15">
        <v>105456553</v>
      </c>
      <c r="J877" s="15">
        <v>113505189</v>
      </c>
      <c r="K877" s="15">
        <v>3590709</v>
      </c>
      <c r="L877" s="15">
        <f t="shared" si="18"/>
        <v>222552451</v>
      </c>
      <c r="M877" s="11"/>
    </row>
    <row r="878" spans="1:13" ht="18" customHeight="1">
      <c r="A878" s="11">
        <v>872</v>
      </c>
      <c r="B878" s="11" t="s">
        <v>85</v>
      </c>
      <c r="C878" s="11" t="s">
        <v>164</v>
      </c>
      <c r="D878" s="11">
        <v>3</v>
      </c>
      <c r="E878" s="22" t="s">
        <v>2605</v>
      </c>
      <c r="F878" s="11" t="s">
        <v>28</v>
      </c>
      <c r="G878" s="11" t="s">
        <v>70</v>
      </c>
      <c r="H878" s="11" t="s">
        <v>26</v>
      </c>
      <c r="I878" s="15">
        <v>237000000</v>
      </c>
      <c r="J878" s="15">
        <v>494000000</v>
      </c>
      <c r="K878" s="15"/>
      <c r="L878" s="15">
        <f t="shared" si="18"/>
        <v>731000000</v>
      </c>
      <c r="M878" s="11"/>
    </row>
    <row r="879" spans="1:13" ht="18" customHeight="1">
      <c r="A879" s="11">
        <v>873</v>
      </c>
      <c r="B879" s="32" t="s">
        <v>85</v>
      </c>
      <c r="C879" s="32" t="s">
        <v>164</v>
      </c>
      <c r="D879" s="32">
        <v>3</v>
      </c>
      <c r="E879" s="60" t="s">
        <v>2475</v>
      </c>
      <c r="F879" s="11" t="s">
        <v>4705</v>
      </c>
      <c r="G879" s="32" t="s">
        <v>4713</v>
      </c>
      <c r="H879" s="32" t="s">
        <v>18</v>
      </c>
      <c r="I879" s="45">
        <v>50000000</v>
      </c>
      <c r="J879" s="45"/>
      <c r="K879" s="45"/>
      <c r="L879" s="28">
        <f t="shared" si="18"/>
        <v>50000000</v>
      </c>
      <c r="M879" s="29"/>
    </row>
    <row r="880" spans="1:13" ht="18" customHeight="1">
      <c r="A880" s="11">
        <v>874</v>
      </c>
      <c r="B880" s="11" t="s">
        <v>85</v>
      </c>
      <c r="C880" s="11" t="s">
        <v>2536</v>
      </c>
      <c r="D880" s="11">
        <v>3</v>
      </c>
      <c r="E880" s="22" t="s">
        <v>2601</v>
      </c>
      <c r="F880" s="11" t="s">
        <v>28</v>
      </c>
      <c r="G880" s="11" t="s">
        <v>70</v>
      </c>
      <c r="H880" s="11" t="s">
        <v>18</v>
      </c>
      <c r="I880" s="15">
        <v>150000000</v>
      </c>
      <c r="J880" s="15">
        <v>100000000</v>
      </c>
      <c r="K880" s="15">
        <v>50000000</v>
      </c>
      <c r="L880" s="15">
        <f t="shared" si="18"/>
        <v>300000000</v>
      </c>
      <c r="M880" s="11"/>
    </row>
    <row r="881" spans="1:13" ht="18" customHeight="1">
      <c r="A881" s="11">
        <v>875</v>
      </c>
      <c r="B881" s="11" t="s">
        <v>85</v>
      </c>
      <c r="C881" s="11" t="s">
        <v>2537</v>
      </c>
      <c r="D881" s="11">
        <v>3</v>
      </c>
      <c r="E881" s="22" t="s">
        <v>2604</v>
      </c>
      <c r="F881" s="11" t="s">
        <v>28</v>
      </c>
      <c r="G881" s="11" t="s">
        <v>70</v>
      </c>
      <c r="H881" s="11" t="s">
        <v>26</v>
      </c>
      <c r="I881" s="15">
        <v>102720325</v>
      </c>
      <c r="J881" s="15">
        <v>54523665</v>
      </c>
      <c r="K881" s="15">
        <v>4487966</v>
      </c>
      <c r="L881" s="15">
        <f t="shared" si="18"/>
        <v>161731956</v>
      </c>
      <c r="M881" s="11"/>
    </row>
    <row r="882" spans="1:13" ht="18" customHeight="1">
      <c r="A882" s="11">
        <v>876</v>
      </c>
      <c r="B882" s="11" t="s">
        <v>85</v>
      </c>
      <c r="C882" s="11" t="s">
        <v>2537</v>
      </c>
      <c r="D882" s="11">
        <v>3</v>
      </c>
      <c r="E882" s="22" t="s">
        <v>2603</v>
      </c>
      <c r="F882" s="11" t="s">
        <v>28</v>
      </c>
      <c r="G882" s="11" t="s">
        <v>70</v>
      </c>
      <c r="H882" s="11" t="s">
        <v>26</v>
      </c>
      <c r="I882" s="15">
        <v>102398857</v>
      </c>
      <c r="J882" s="15">
        <v>59911424</v>
      </c>
      <c r="K882" s="15">
        <v>97196020</v>
      </c>
      <c r="L882" s="15">
        <f t="shared" si="18"/>
        <v>259506301</v>
      </c>
      <c r="M882" s="11"/>
    </row>
    <row r="883" spans="1:13" ht="18" customHeight="1">
      <c r="A883" s="11">
        <v>877</v>
      </c>
      <c r="B883" s="11" t="s">
        <v>85</v>
      </c>
      <c r="C883" s="32" t="s">
        <v>87</v>
      </c>
      <c r="D883" s="11">
        <v>3</v>
      </c>
      <c r="E883" s="22" t="s">
        <v>2602</v>
      </c>
      <c r="F883" s="11" t="s">
        <v>28</v>
      </c>
      <c r="G883" s="11" t="s">
        <v>70</v>
      </c>
      <c r="H883" s="11" t="s">
        <v>26</v>
      </c>
      <c r="I883" s="15">
        <v>445000000</v>
      </c>
      <c r="J883" s="15">
        <v>443000000</v>
      </c>
      <c r="K883" s="15">
        <v>138000000</v>
      </c>
      <c r="L883" s="15">
        <f t="shared" si="18"/>
        <v>1026000000</v>
      </c>
      <c r="M883" s="11"/>
    </row>
    <row r="884" spans="1:13" ht="18" customHeight="1">
      <c r="A884" s="11">
        <v>878</v>
      </c>
      <c r="B884" s="11" t="s">
        <v>85</v>
      </c>
      <c r="C884" s="11" t="s">
        <v>540</v>
      </c>
      <c r="D884" s="11">
        <v>3</v>
      </c>
      <c r="E884" s="22" t="s">
        <v>2588</v>
      </c>
      <c r="F884" s="11" t="s">
        <v>28</v>
      </c>
      <c r="G884" s="11" t="s">
        <v>70</v>
      </c>
      <c r="H884" s="11" t="s">
        <v>26</v>
      </c>
      <c r="I884" s="15">
        <v>700000000</v>
      </c>
      <c r="J884" s="15">
        <v>1800000000</v>
      </c>
      <c r="K884" s="15">
        <v>0</v>
      </c>
      <c r="L884" s="15">
        <f t="shared" si="18"/>
        <v>2500000000</v>
      </c>
      <c r="M884" s="11"/>
    </row>
    <row r="885" spans="1:13" ht="18" customHeight="1">
      <c r="A885" s="11">
        <v>879</v>
      </c>
      <c r="B885" s="11" t="s">
        <v>85</v>
      </c>
      <c r="C885" s="11" t="s">
        <v>32</v>
      </c>
      <c r="D885" s="11">
        <v>3</v>
      </c>
      <c r="E885" s="22" t="s">
        <v>2591</v>
      </c>
      <c r="F885" s="11" t="s">
        <v>149</v>
      </c>
      <c r="G885" s="11" t="s">
        <v>70</v>
      </c>
      <c r="H885" s="11" t="s">
        <v>18</v>
      </c>
      <c r="I885" s="15">
        <v>350000000</v>
      </c>
      <c r="J885" s="15">
        <v>500000000</v>
      </c>
      <c r="K885" s="15"/>
      <c r="L885" s="15">
        <f t="shared" si="18"/>
        <v>850000000</v>
      </c>
      <c r="M885" s="11"/>
    </row>
    <row r="886" spans="1:13" ht="18" customHeight="1">
      <c r="A886" s="11">
        <v>880</v>
      </c>
      <c r="B886" s="11" t="s">
        <v>85</v>
      </c>
      <c r="C886" s="11" t="s">
        <v>32</v>
      </c>
      <c r="D886" s="11">
        <v>3</v>
      </c>
      <c r="E886" s="22" t="s">
        <v>2592</v>
      </c>
      <c r="F886" s="11" t="s">
        <v>149</v>
      </c>
      <c r="G886" s="11" t="s">
        <v>70</v>
      </c>
      <c r="H886" s="11" t="s">
        <v>18</v>
      </c>
      <c r="I886" s="15">
        <v>150000000</v>
      </c>
      <c r="J886" s="15">
        <v>300000000</v>
      </c>
      <c r="K886" s="15"/>
      <c r="L886" s="15">
        <f t="shared" si="18"/>
        <v>450000000</v>
      </c>
      <c r="M886" s="11"/>
    </row>
    <row r="887" spans="1:13" ht="18" customHeight="1">
      <c r="A887" s="11">
        <v>881</v>
      </c>
      <c r="B887" s="11" t="s">
        <v>85</v>
      </c>
      <c r="C887" s="11" t="s">
        <v>88</v>
      </c>
      <c r="D887" s="11">
        <v>3</v>
      </c>
      <c r="E887" s="22" t="s">
        <v>2610</v>
      </c>
      <c r="F887" s="11" t="s">
        <v>28</v>
      </c>
      <c r="G887" s="11" t="s">
        <v>37</v>
      </c>
      <c r="H887" s="11" t="s">
        <v>18</v>
      </c>
      <c r="I887" s="15">
        <v>165423728</v>
      </c>
      <c r="J887" s="15">
        <v>81545663</v>
      </c>
      <c r="K887" s="15">
        <v>59000000</v>
      </c>
      <c r="L887" s="15">
        <f t="shared" si="18"/>
        <v>305969391</v>
      </c>
      <c r="M887" s="11"/>
    </row>
    <row r="888" spans="1:13" ht="18" customHeight="1">
      <c r="A888" s="11">
        <v>882</v>
      </c>
      <c r="B888" s="11" t="s">
        <v>85</v>
      </c>
      <c r="C888" s="11" t="s">
        <v>88</v>
      </c>
      <c r="D888" s="11">
        <v>3</v>
      </c>
      <c r="E888" s="22" t="s">
        <v>2611</v>
      </c>
      <c r="F888" s="11" t="s">
        <v>28</v>
      </c>
      <c r="G888" s="11" t="s">
        <v>37</v>
      </c>
      <c r="H888" s="11" t="s">
        <v>26</v>
      </c>
      <c r="I888" s="15">
        <v>717000000</v>
      </c>
      <c r="J888" s="15">
        <v>250158000</v>
      </c>
      <c r="K888" s="15">
        <v>50000000</v>
      </c>
      <c r="L888" s="15">
        <f t="shared" si="18"/>
        <v>1017158000</v>
      </c>
      <c r="M888" s="11"/>
    </row>
    <row r="889" spans="1:13" ht="18" customHeight="1">
      <c r="A889" s="11">
        <v>883</v>
      </c>
      <c r="B889" s="11" t="s">
        <v>85</v>
      </c>
      <c r="C889" s="11" t="s">
        <v>93</v>
      </c>
      <c r="D889" s="11">
        <v>3</v>
      </c>
      <c r="E889" s="22" t="s">
        <v>2597</v>
      </c>
      <c r="F889" s="57" t="s">
        <v>20</v>
      </c>
      <c r="G889" s="11" t="s">
        <v>70</v>
      </c>
      <c r="H889" s="11" t="s">
        <v>26</v>
      </c>
      <c r="I889" s="15">
        <v>270000000</v>
      </c>
      <c r="J889" s="15">
        <v>640000000</v>
      </c>
      <c r="K889" s="15">
        <v>80000000</v>
      </c>
      <c r="L889" s="15">
        <f t="shared" si="18"/>
        <v>990000000</v>
      </c>
      <c r="M889" s="11"/>
    </row>
    <row r="890" spans="1:13" ht="18" customHeight="1">
      <c r="A890" s="11">
        <v>884</v>
      </c>
      <c r="B890" s="11" t="s">
        <v>85</v>
      </c>
      <c r="C890" s="11" t="s">
        <v>93</v>
      </c>
      <c r="D890" s="11">
        <v>3</v>
      </c>
      <c r="E890" s="22" t="s">
        <v>2598</v>
      </c>
      <c r="F890" s="57" t="s">
        <v>20</v>
      </c>
      <c r="G890" s="11" t="s">
        <v>70</v>
      </c>
      <c r="H890" s="11" t="s">
        <v>26</v>
      </c>
      <c r="I890" s="15">
        <v>260000000</v>
      </c>
      <c r="J890" s="15"/>
      <c r="K890" s="15">
        <v>120000000</v>
      </c>
      <c r="L890" s="15">
        <f t="shared" si="18"/>
        <v>380000000</v>
      </c>
      <c r="M890" s="11"/>
    </row>
    <row r="891" spans="1:13" ht="18" customHeight="1">
      <c r="A891" s="11">
        <v>885</v>
      </c>
      <c r="B891" s="11" t="s">
        <v>85</v>
      </c>
      <c r="C891" s="11" t="s">
        <v>93</v>
      </c>
      <c r="D891" s="11">
        <v>3</v>
      </c>
      <c r="E891" s="22" t="s">
        <v>2599</v>
      </c>
      <c r="F891" s="57" t="s">
        <v>20</v>
      </c>
      <c r="G891" s="11" t="s">
        <v>70</v>
      </c>
      <c r="H891" s="11" t="s">
        <v>26</v>
      </c>
      <c r="I891" s="15">
        <v>34000000</v>
      </c>
      <c r="J891" s="15">
        <v>20000000</v>
      </c>
      <c r="K891" s="15">
        <v>5000000</v>
      </c>
      <c r="L891" s="15">
        <f t="shared" si="18"/>
        <v>59000000</v>
      </c>
      <c r="M891" s="11"/>
    </row>
    <row r="892" spans="1:13" ht="18" customHeight="1">
      <c r="A892" s="11">
        <v>886</v>
      </c>
      <c r="B892" s="11" t="s">
        <v>85</v>
      </c>
      <c r="C892" s="11" t="s">
        <v>93</v>
      </c>
      <c r="D892" s="11">
        <v>3</v>
      </c>
      <c r="E892" s="22" t="s">
        <v>2596</v>
      </c>
      <c r="F892" s="57" t="s">
        <v>20</v>
      </c>
      <c r="G892" s="11" t="s">
        <v>70</v>
      </c>
      <c r="H892" s="11" t="s">
        <v>26</v>
      </c>
      <c r="I892" s="15">
        <v>125000000</v>
      </c>
      <c r="J892" s="15">
        <v>70000000</v>
      </c>
      <c r="K892" s="15"/>
      <c r="L892" s="15">
        <f t="shared" si="18"/>
        <v>195000000</v>
      </c>
      <c r="M892" s="11"/>
    </row>
    <row r="893" spans="1:13" ht="18" customHeight="1">
      <c r="A893" s="11">
        <v>887</v>
      </c>
      <c r="B893" s="11" t="s">
        <v>85</v>
      </c>
      <c r="C893" s="11" t="s">
        <v>93</v>
      </c>
      <c r="D893" s="11">
        <v>3</v>
      </c>
      <c r="E893" s="22" t="s">
        <v>2595</v>
      </c>
      <c r="F893" s="57" t="s">
        <v>20</v>
      </c>
      <c r="G893" s="11" t="s">
        <v>70</v>
      </c>
      <c r="H893" s="11" t="s">
        <v>26</v>
      </c>
      <c r="I893" s="15">
        <v>200000000</v>
      </c>
      <c r="J893" s="15">
        <v>100000000</v>
      </c>
      <c r="K893" s="15"/>
      <c r="L893" s="15">
        <f t="shared" ref="L893:L901" si="19">I893+J893+K893</f>
        <v>300000000</v>
      </c>
      <c r="M893" s="11"/>
    </row>
    <row r="894" spans="1:13" ht="18" customHeight="1">
      <c r="A894" s="11">
        <v>888</v>
      </c>
      <c r="B894" s="11" t="s">
        <v>85</v>
      </c>
      <c r="C894" s="11" t="s">
        <v>93</v>
      </c>
      <c r="D894" s="11">
        <v>3</v>
      </c>
      <c r="E894" s="22" t="s">
        <v>2593</v>
      </c>
      <c r="F894" s="57" t="s">
        <v>20</v>
      </c>
      <c r="G894" s="11" t="s">
        <v>70</v>
      </c>
      <c r="H894" s="11" t="s">
        <v>26</v>
      </c>
      <c r="I894" s="15">
        <v>150000000</v>
      </c>
      <c r="J894" s="15"/>
      <c r="K894" s="15"/>
      <c r="L894" s="15">
        <f t="shared" si="19"/>
        <v>150000000</v>
      </c>
      <c r="M894" s="11"/>
    </row>
    <row r="895" spans="1:13" ht="18" customHeight="1">
      <c r="A895" s="11">
        <v>889</v>
      </c>
      <c r="B895" s="11" t="s">
        <v>85</v>
      </c>
      <c r="C895" s="11" t="s">
        <v>93</v>
      </c>
      <c r="D895" s="11">
        <v>3</v>
      </c>
      <c r="E895" s="22" t="s">
        <v>2594</v>
      </c>
      <c r="F895" s="57" t="s">
        <v>20</v>
      </c>
      <c r="G895" s="11" t="s">
        <v>70</v>
      </c>
      <c r="H895" s="11" t="s">
        <v>26</v>
      </c>
      <c r="I895" s="15">
        <v>1100000000</v>
      </c>
      <c r="J895" s="15">
        <v>3300000000</v>
      </c>
      <c r="K895" s="15"/>
      <c r="L895" s="15">
        <f t="shared" si="19"/>
        <v>4400000000</v>
      </c>
      <c r="M895" s="11"/>
    </row>
    <row r="896" spans="1:13" ht="18" customHeight="1">
      <c r="A896" s="11">
        <v>890</v>
      </c>
      <c r="B896" s="11" t="s">
        <v>85</v>
      </c>
      <c r="C896" s="11" t="s">
        <v>43</v>
      </c>
      <c r="D896" s="11">
        <v>3</v>
      </c>
      <c r="E896" s="22" t="s">
        <v>2590</v>
      </c>
      <c r="F896" s="57" t="s">
        <v>20</v>
      </c>
      <c r="G896" s="11" t="s">
        <v>70</v>
      </c>
      <c r="H896" s="11" t="s">
        <v>26</v>
      </c>
      <c r="I896" s="15">
        <v>80000000</v>
      </c>
      <c r="J896" s="15">
        <v>0</v>
      </c>
      <c r="K896" s="15">
        <v>0</v>
      </c>
      <c r="L896" s="15">
        <f t="shared" si="19"/>
        <v>80000000</v>
      </c>
      <c r="M896" s="11"/>
    </row>
    <row r="897" spans="1:13" ht="18" customHeight="1">
      <c r="A897" s="11">
        <v>891</v>
      </c>
      <c r="B897" s="11" t="s">
        <v>85</v>
      </c>
      <c r="C897" s="11" t="s">
        <v>2540</v>
      </c>
      <c r="D897" s="11">
        <v>3</v>
      </c>
      <c r="E897" s="22" t="s">
        <v>2613</v>
      </c>
      <c r="F897" s="57" t="s">
        <v>20</v>
      </c>
      <c r="G897" s="11" t="s">
        <v>70</v>
      </c>
      <c r="H897" s="11" t="s">
        <v>18</v>
      </c>
      <c r="I897" s="15">
        <v>150000000</v>
      </c>
      <c r="J897" s="15">
        <v>0</v>
      </c>
      <c r="K897" s="15">
        <v>0</v>
      </c>
      <c r="L897" s="15">
        <f t="shared" si="19"/>
        <v>150000000</v>
      </c>
      <c r="M897" s="11"/>
    </row>
    <row r="898" spans="1:13" ht="18" customHeight="1">
      <c r="A898" s="11">
        <v>892</v>
      </c>
      <c r="B898" s="11" t="s">
        <v>85</v>
      </c>
      <c r="C898" s="11" t="s">
        <v>2540</v>
      </c>
      <c r="D898" s="11">
        <v>3</v>
      </c>
      <c r="E898" s="22" t="s">
        <v>2612</v>
      </c>
      <c r="F898" s="57" t="s">
        <v>20</v>
      </c>
      <c r="G898" s="11" t="s">
        <v>70</v>
      </c>
      <c r="H898" s="11" t="s">
        <v>18</v>
      </c>
      <c r="I898" s="15">
        <v>500000000</v>
      </c>
      <c r="J898" s="15">
        <v>0</v>
      </c>
      <c r="K898" s="15">
        <v>0</v>
      </c>
      <c r="L898" s="15">
        <f t="shared" si="19"/>
        <v>500000000</v>
      </c>
      <c r="M898" s="11"/>
    </row>
    <row r="899" spans="1:13" ht="18" customHeight="1">
      <c r="A899" s="11">
        <v>893</v>
      </c>
      <c r="B899" s="11" t="s">
        <v>85</v>
      </c>
      <c r="C899" s="11" t="s">
        <v>42</v>
      </c>
      <c r="D899" s="11">
        <v>3</v>
      </c>
      <c r="E899" s="22" t="s">
        <v>2586</v>
      </c>
      <c r="F899" s="11" t="s">
        <v>28</v>
      </c>
      <c r="G899" s="11" t="s">
        <v>70</v>
      </c>
      <c r="H899" s="11" t="s">
        <v>31</v>
      </c>
      <c r="I899" s="15">
        <v>1500000000</v>
      </c>
      <c r="J899" s="15">
        <v>0</v>
      </c>
      <c r="K899" s="15">
        <v>0</v>
      </c>
      <c r="L899" s="15">
        <f t="shared" si="19"/>
        <v>1500000000</v>
      </c>
      <c r="M899" s="11" t="s">
        <v>397</v>
      </c>
    </row>
    <row r="900" spans="1:13" ht="18" customHeight="1">
      <c r="A900" s="11">
        <v>894</v>
      </c>
      <c r="B900" s="11" t="s">
        <v>85</v>
      </c>
      <c r="C900" s="11" t="s">
        <v>42</v>
      </c>
      <c r="D900" s="11">
        <v>3</v>
      </c>
      <c r="E900" s="22" t="s">
        <v>2587</v>
      </c>
      <c r="F900" s="11" t="s">
        <v>28</v>
      </c>
      <c r="G900" s="11" t="s">
        <v>70</v>
      </c>
      <c r="H900" s="11" t="s">
        <v>26</v>
      </c>
      <c r="I900" s="15">
        <v>105519000</v>
      </c>
      <c r="J900" s="15">
        <v>0</v>
      </c>
      <c r="K900" s="15">
        <v>0</v>
      </c>
      <c r="L900" s="15">
        <f t="shared" si="19"/>
        <v>105519000</v>
      </c>
      <c r="M900" s="11"/>
    </row>
    <row r="901" spans="1:13" ht="18" customHeight="1">
      <c r="A901" s="11">
        <v>895</v>
      </c>
      <c r="B901" s="11" t="s">
        <v>85</v>
      </c>
      <c r="C901" s="11" t="s">
        <v>94</v>
      </c>
      <c r="D901" s="11">
        <v>3</v>
      </c>
      <c r="E901" s="22" t="s">
        <v>2600</v>
      </c>
      <c r="F901" s="11" t="s">
        <v>62</v>
      </c>
      <c r="G901" s="11" t="s">
        <v>17</v>
      </c>
      <c r="H901" s="11" t="s">
        <v>31</v>
      </c>
      <c r="I901" s="15">
        <v>186341469</v>
      </c>
      <c r="J901" s="15">
        <v>10678233</v>
      </c>
      <c r="K901" s="15"/>
      <c r="L901" s="15">
        <f t="shared" si="19"/>
        <v>197019702</v>
      </c>
      <c r="M901" s="11" t="s">
        <v>289</v>
      </c>
    </row>
    <row r="902" spans="1:13" ht="18" customHeight="1">
      <c r="A902" s="11">
        <v>896</v>
      </c>
      <c r="B902" s="11" t="s">
        <v>95</v>
      </c>
      <c r="C902" s="11" t="s">
        <v>110</v>
      </c>
      <c r="D902" s="11">
        <v>3</v>
      </c>
      <c r="E902" s="20" t="s">
        <v>2742</v>
      </c>
      <c r="F902" s="11" t="s">
        <v>62</v>
      </c>
      <c r="G902" s="11" t="s">
        <v>111</v>
      </c>
      <c r="H902" s="11" t="s">
        <v>18</v>
      </c>
      <c r="I902" s="15">
        <v>160000000</v>
      </c>
      <c r="J902" s="15">
        <v>120000000</v>
      </c>
      <c r="K902" s="15"/>
      <c r="L902" s="15">
        <v>280000000</v>
      </c>
      <c r="M902" s="11"/>
    </row>
    <row r="903" spans="1:13" ht="18" customHeight="1">
      <c r="A903" s="11">
        <v>897</v>
      </c>
      <c r="B903" s="11" t="s">
        <v>95</v>
      </c>
      <c r="C903" s="11" t="s">
        <v>107</v>
      </c>
      <c r="D903" s="11">
        <v>3</v>
      </c>
      <c r="E903" s="20" t="s">
        <v>2747</v>
      </c>
      <c r="F903" s="57" t="s">
        <v>20</v>
      </c>
      <c r="G903" s="11" t="s">
        <v>111</v>
      </c>
      <c r="H903" s="11" t="s">
        <v>26</v>
      </c>
      <c r="I903" s="15">
        <v>330000000</v>
      </c>
      <c r="J903" s="15">
        <v>248679000</v>
      </c>
      <c r="K903" s="15"/>
      <c r="L903" s="15">
        <v>578679000</v>
      </c>
      <c r="M903" s="11"/>
    </row>
    <row r="904" spans="1:13" ht="18" customHeight="1">
      <c r="A904" s="11">
        <v>898</v>
      </c>
      <c r="B904" s="11" t="s">
        <v>95</v>
      </c>
      <c r="C904" s="11" t="s">
        <v>107</v>
      </c>
      <c r="D904" s="11">
        <v>3</v>
      </c>
      <c r="E904" s="20" t="s">
        <v>2744</v>
      </c>
      <c r="F904" s="57" t="s">
        <v>20</v>
      </c>
      <c r="G904" s="11" t="s">
        <v>104</v>
      </c>
      <c r="H904" s="11" t="s">
        <v>26</v>
      </c>
      <c r="I904" s="15">
        <v>100000000</v>
      </c>
      <c r="J904" s="15">
        <v>1488000000</v>
      </c>
      <c r="K904" s="15"/>
      <c r="L904" s="15">
        <v>1588000000</v>
      </c>
      <c r="M904" s="11"/>
    </row>
    <row r="905" spans="1:13" ht="18" customHeight="1">
      <c r="A905" s="11">
        <v>899</v>
      </c>
      <c r="B905" s="11" t="s">
        <v>95</v>
      </c>
      <c r="C905" s="11" t="s">
        <v>107</v>
      </c>
      <c r="D905" s="11">
        <v>3</v>
      </c>
      <c r="E905" s="20" t="s">
        <v>2743</v>
      </c>
      <c r="F905" s="57" t="s">
        <v>20</v>
      </c>
      <c r="G905" s="11" t="s">
        <v>104</v>
      </c>
      <c r="H905" s="11" t="s">
        <v>26</v>
      </c>
      <c r="I905" s="15">
        <v>100000000</v>
      </c>
      <c r="J905" s="15">
        <v>300000000</v>
      </c>
      <c r="K905" s="15"/>
      <c r="L905" s="15">
        <v>400000000</v>
      </c>
      <c r="M905" s="11"/>
    </row>
    <row r="906" spans="1:13" ht="18" customHeight="1">
      <c r="A906" s="11">
        <v>900</v>
      </c>
      <c r="B906" s="11" t="s">
        <v>95</v>
      </c>
      <c r="C906" s="11" t="s">
        <v>107</v>
      </c>
      <c r="D906" s="11">
        <v>3</v>
      </c>
      <c r="E906" s="20" t="s">
        <v>2746</v>
      </c>
      <c r="F906" s="57" t="s">
        <v>20</v>
      </c>
      <c r="G906" s="11" t="s">
        <v>57</v>
      </c>
      <c r="H906" s="11" t="s">
        <v>26</v>
      </c>
      <c r="I906" s="15">
        <v>100000000</v>
      </c>
      <c r="J906" s="15">
        <v>1674000000</v>
      </c>
      <c r="K906" s="15"/>
      <c r="L906" s="15">
        <v>1774000000</v>
      </c>
      <c r="M906" s="11"/>
    </row>
    <row r="907" spans="1:13" ht="18" customHeight="1">
      <c r="A907" s="11">
        <v>901</v>
      </c>
      <c r="B907" s="11" t="s">
        <v>95</v>
      </c>
      <c r="C907" s="11" t="s">
        <v>107</v>
      </c>
      <c r="D907" s="11">
        <v>3</v>
      </c>
      <c r="E907" s="20" t="s">
        <v>2745</v>
      </c>
      <c r="F907" s="57" t="s">
        <v>20</v>
      </c>
      <c r="G907" s="11" t="s">
        <v>57</v>
      </c>
      <c r="H907" s="11" t="s">
        <v>26</v>
      </c>
      <c r="I907" s="15">
        <v>100000000</v>
      </c>
      <c r="J907" s="15">
        <v>30000000</v>
      </c>
      <c r="K907" s="15"/>
      <c r="L907" s="15">
        <v>130000000</v>
      </c>
      <c r="M907" s="11"/>
    </row>
    <row r="908" spans="1:13" ht="18" customHeight="1">
      <c r="A908" s="11">
        <v>902</v>
      </c>
      <c r="B908" s="11" t="s">
        <v>95</v>
      </c>
      <c r="C908" s="11" t="s">
        <v>113</v>
      </c>
      <c r="D908" s="11">
        <v>3</v>
      </c>
      <c r="E908" s="20" t="s">
        <v>2759</v>
      </c>
      <c r="F908" s="11" t="s">
        <v>28</v>
      </c>
      <c r="G908" s="11" t="s">
        <v>190</v>
      </c>
      <c r="H908" s="11" t="s">
        <v>18</v>
      </c>
      <c r="I908" s="15">
        <v>1099000000</v>
      </c>
      <c r="J908" s="15">
        <v>438000000</v>
      </c>
      <c r="K908" s="15">
        <v>0</v>
      </c>
      <c r="L908" s="15">
        <v>1537000000</v>
      </c>
      <c r="M908" s="11"/>
    </row>
    <row r="909" spans="1:13" ht="18" customHeight="1">
      <c r="A909" s="11">
        <v>903</v>
      </c>
      <c r="B909" s="11" t="s">
        <v>95</v>
      </c>
      <c r="C909" s="11" t="s">
        <v>103</v>
      </c>
      <c r="D909" s="11">
        <v>3</v>
      </c>
      <c r="E909" s="62" t="s">
        <v>2753</v>
      </c>
      <c r="F909" s="11" t="s">
        <v>62</v>
      </c>
      <c r="G909" s="11" t="s">
        <v>104</v>
      </c>
      <c r="H909" s="11" t="s">
        <v>26</v>
      </c>
      <c r="I909" s="15">
        <v>42000000</v>
      </c>
      <c r="J909" s="15">
        <v>7800000</v>
      </c>
      <c r="K909" s="15">
        <v>0</v>
      </c>
      <c r="L909" s="15">
        <v>49800000</v>
      </c>
      <c r="M909" s="11"/>
    </row>
    <row r="910" spans="1:13" ht="18" customHeight="1">
      <c r="A910" s="11">
        <v>904</v>
      </c>
      <c r="B910" s="11" t="s">
        <v>95</v>
      </c>
      <c r="C910" s="11" t="s">
        <v>34</v>
      </c>
      <c r="D910" s="11">
        <v>3</v>
      </c>
      <c r="E910" s="20" t="s">
        <v>2748</v>
      </c>
      <c r="F910" s="11" t="s">
        <v>28</v>
      </c>
      <c r="G910" s="11" t="s">
        <v>57</v>
      </c>
      <c r="H910" s="11" t="s">
        <v>26</v>
      </c>
      <c r="I910" s="15">
        <v>1300000000</v>
      </c>
      <c r="J910" s="15">
        <v>1200000000</v>
      </c>
      <c r="K910" s="15"/>
      <c r="L910" s="15">
        <v>2500000000</v>
      </c>
      <c r="M910" s="11"/>
    </row>
    <row r="911" spans="1:13" ht="18" customHeight="1">
      <c r="A911" s="11">
        <v>905</v>
      </c>
      <c r="B911" s="11" t="s">
        <v>95</v>
      </c>
      <c r="C911" s="11" t="s">
        <v>102</v>
      </c>
      <c r="D911" s="11">
        <v>3</v>
      </c>
      <c r="E911" s="20" t="s">
        <v>2752</v>
      </c>
      <c r="F911" s="57" t="s">
        <v>20</v>
      </c>
      <c r="G911" s="11" t="s">
        <v>57</v>
      </c>
      <c r="H911" s="11" t="s">
        <v>18</v>
      </c>
      <c r="I911" s="15">
        <v>500000000</v>
      </c>
      <c r="J911" s="15">
        <v>400000000</v>
      </c>
      <c r="K911" s="15"/>
      <c r="L911" s="15">
        <v>900000000</v>
      </c>
      <c r="M911" s="11"/>
    </row>
    <row r="912" spans="1:13" ht="18" customHeight="1">
      <c r="A912" s="11">
        <v>906</v>
      </c>
      <c r="B912" s="11" t="s">
        <v>95</v>
      </c>
      <c r="C912" s="11" t="s">
        <v>101</v>
      </c>
      <c r="D912" s="11">
        <v>3</v>
      </c>
      <c r="E912" s="20" t="s">
        <v>2749</v>
      </c>
      <c r="F912" s="11" t="s">
        <v>28</v>
      </c>
      <c r="G912" s="11" t="s">
        <v>57</v>
      </c>
      <c r="H912" s="11" t="s">
        <v>26</v>
      </c>
      <c r="I912" s="15">
        <v>153640000</v>
      </c>
      <c r="J912" s="15">
        <v>62431000</v>
      </c>
      <c r="K912" s="15">
        <v>309000</v>
      </c>
      <c r="L912" s="15">
        <v>216380000</v>
      </c>
      <c r="M912" s="11"/>
    </row>
    <row r="913" spans="1:13" ht="18" customHeight="1">
      <c r="A913" s="11">
        <v>907</v>
      </c>
      <c r="B913" s="11" t="s">
        <v>95</v>
      </c>
      <c r="C913" s="11" t="s">
        <v>101</v>
      </c>
      <c r="D913" s="11">
        <v>3</v>
      </c>
      <c r="E913" s="20" t="s">
        <v>187</v>
      </c>
      <c r="F913" s="11" t="s">
        <v>28</v>
      </c>
      <c r="G913" s="11" t="s">
        <v>57</v>
      </c>
      <c r="H913" s="11" t="s">
        <v>26</v>
      </c>
      <c r="I913" s="15">
        <v>426298775</v>
      </c>
      <c r="J913" s="15">
        <v>190999734</v>
      </c>
      <c r="K913" s="15">
        <v>7731813</v>
      </c>
      <c r="L913" s="15">
        <v>625030322</v>
      </c>
      <c r="M913" s="11"/>
    </row>
    <row r="914" spans="1:13" ht="18" customHeight="1">
      <c r="A914" s="11">
        <v>908</v>
      </c>
      <c r="B914" s="11" t="s">
        <v>95</v>
      </c>
      <c r="C914" s="11" t="s">
        <v>168</v>
      </c>
      <c r="D914" s="11">
        <v>3</v>
      </c>
      <c r="E914" s="20" t="s">
        <v>2754</v>
      </c>
      <c r="F914" s="57" t="s">
        <v>20</v>
      </c>
      <c r="G914" s="11" t="s">
        <v>104</v>
      </c>
      <c r="H914" s="11" t="s">
        <v>18</v>
      </c>
      <c r="I914" s="15">
        <v>100000000</v>
      </c>
      <c r="J914" s="15">
        <v>0</v>
      </c>
      <c r="K914" s="15">
        <v>0</v>
      </c>
      <c r="L914" s="15">
        <v>100000000</v>
      </c>
      <c r="M914" s="11"/>
    </row>
    <row r="915" spans="1:13" ht="18" customHeight="1">
      <c r="A915" s="11">
        <v>909</v>
      </c>
      <c r="B915" s="11" t="s">
        <v>95</v>
      </c>
      <c r="C915" s="11" t="s">
        <v>167</v>
      </c>
      <c r="D915" s="11">
        <v>3</v>
      </c>
      <c r="E915" s="20" t="s">
        <v>2755</v>
      </c>
      <c r="F915" s="11" t="s">
        <v>28</v>
      </c>
      <c r="G915" s="11" t="s">
        <v>57</v>
      </c>
      <c r="H915" s="11" t="s">
        <v>26</v>
      </c>
      <c r="I915" s="15">
        <v>210000000</v>
      </c>
      <c r="J915" s="15">
        <v>89000000</v>
      </c>
      <c r="K915" s="15">
        <v>0</v>
      </c>
      <c r="L915" s="15">
        <v>299000000</v>
      </c>
      <c r="M915" s="11"/>
    </row>
    <row r="916" spans="1:13" ht="18" customHeight="1">
      <c r="A916" s="11">
        <v>910</v>
      </c>
      <c r="B916" s="11" t="s">
        <v>95</v>
      </c>
      <c r="C916" s="11" t="s">
        <v>166</v>
      </c>
      <c r="D916" s="11">
        <v>3</v>
      </c>
      <c r="E916" s="20" t="s">
        <v>2750</v>
      </c>
      <c r="F916" s="57" t="s">
        <v>20</v>
      </c>
      <c r="G916" s="11" t="s">
        <v>57</v>
      </c>
      <c r="H916" s="11" t="s">
        <v>26</v>
      </c>
      <c r="I916" s="15">
        <v>240000000</v>
      </c>
      <c r="J916" s="15">
        <v>10000000</v>
      </c>
      <c r="K916" s="15"/>
      <c r="L916" s="15">
        <v>250000000</v>
      </c>
      <c r="M916" s="11"/>
    </row>
    <row r="917" spans="1:13" ht="18" customHeight="1">
      <c r="A917" s="11">
        <v>911</v>
      </c>
      <c r="B917" s="11" t="s">
        <v>95</v>
      </c>
      <c r="C917" s="11" t="s">
        <v>2705</v>
      </c>
      <c r="D917" s="11">
        <v>3</v>
      </c>
      <c r="E917" s="20" t="s">
        <v>2758</v>
      </c>
      <c r="F917" s="11" t="s">
        <v>24</v>
      </c>
      <c r="G917" s="11" t="s">
        <v>104</v>
      </c>
      <c r="H917" s="11" t="s">
        <v>26</v>
      </c>
      <c r="I917" s="15">
        <v>100000000</v>
      </c>
      <c r="J917" s="15"/>
      <c r="K917" s="15"/>
      <c r="L917" s="15">
        <v>100000000</v>
      </c>
      <c r="M917" s="11"/>
    </row>
    <row r="918" spans="1:13" ht="18" customHeight="1">
      <c r="A918" s="11">
        <v>912</v>
      </c>
      <c r="B918" s="11" t="s">
        <v>95</v>
      </c>
      <c r="C918" s="11" t="s">
        <v>2705</v>
      </c>
      <c r="D918" s="11">
        <v>3</v>
      </c>
      <c r="E918" s="20" t="s">
        <v>2756</v>
      </c>
      <c r="F918" s="11" t="s">
        <v>24</v>
      </c>
      <c r="G918" s="11" t="s">
        <v>57</v>
      </c>
      <c r="H918" s="11" t="s">
        <v>26</v>
      </c>
      <c r="I918" s="15">
        <v>710000000</v>
      </c>
      <c r="J918" s="15"/>
      <c r="K918" s="15"/>
      <c r="L918" s="15">
        <v>710000000</v>
      </c>
      <c r="M918" s="11"/>
    </row>
    <row r="919" spans="1:13" ht="18" customHeight="1">
      <c r="A919" s="11">
        <v>913</v>
      </c>
      <c r="B919" s="11" t="s">
        <v>95</v>
      </c>
      <c r="C919" s="11" t="s">
        <v>2705</v>
      </c>
      <c r="D919" s="11">
        <v>3</v>
      </c>
      <c r="E919" s="20" t="s">
        <v>2757</v>
      </c>
      <c r="F919" s="11" t="s">
        <v>24</v>
      </c>
      <c r="G919" s="11" t="s">
        <v>57</v>
      </c>
      <c r="H919" s="11" t="s">
        <v>26</v>
      </c>
      <c r="I919" s="15">
        <v>450000000</v>
      </c>
      <c r="J919" s="15"/>
      <c r="K919" s="15"/>
      <c r="L919" s="15">
        <v>450000000</v>
      </c>
      <c r="M919" s="11"/>
    </row>
    <row r="920" spans="1:13" ht="18" customHeight="1">
      <c r="A920" s="11">
        <v>914</v>
      </c>
      <c r="B920" s="11" t="s">
        <v>95</v>
      </c>
      <c r="C920" s="11" t="s">
        <v>97</v>
      </c>
      <c r="D920" s="11">
        <v>3</v>
      </c>
      <c r="E920" s="20" t="s">
        <v>2751</v>
      </c>
      <c r="F920" s="57" t="s">
        <v>20</v>
      </c>
      <c r="G920" s="11" t="s">
        <v>57</v>
      </c>
      <c r="H920" s="11" t="s">
        <v>18</v>
      </c>
      <c r="I920" s="15">
        <v>3800000000</v>
      </c>
      <c r="J920" s="15">
        <v>800000000</v>
      </c>
      <c r="K920" s="15">
        <v>0</v>
      </c>
      <c r="L920" s="15">
        <v>5800000000</v>
      </c>
      <c r="M920" s="11"/>
    </row>
    <row r="921" spans="1:13" ht="18" customHeight="1">
      <c r="A921" s="11">
        <v>915</v>
      </c>
      <c r="B921" s="170" t="s">
        <v>114</v>
      </c>
      <c r="C921" s="11" t="s">
        <v>123</v>
      </c>
      <c r="D921" s="11">
        <v>3</v>
      </c>
      <c r="E921" s="20" t="s">
        <v>3085</v>
      </c>
      <c r="F921" s="57" t="s">
        <v>20</v>
      </c>
      <c r="G921" s="11" t="s">
        <v>4664</v>
      </c>
      <c r="H921" s="11" t="s">
        <v>1</v>
      </c>
      <c r="I921" s="15">
        <v>120000000</v>
      </c>
      <c r="J921" s="15"/>
      <c r="K921" s="15"/>
      <c r="L921" s="14">
        <f t="shared" ref="L921:L984" si="20">I921+J921+K921</f>
        <v>120000000</v>
      </c>
      <c r="M921" s="192"/>
    </row>
    <row r="922" spans="1:13" ht="18" customHeight="1">
      <c r="A922" s="11">
        <v>916</v>
      </c>
      <c r="B922" s="170" t="s">
        <v>114</v>
      </c>
      <c r="C922" s="11" t="s">
        <v>123</v>
      </c>
      <c r="D922" s="11">
        <v>3</v>
      </c>
      <c r="E922" s="20" t="s">
        <v>3084</v>
      </c>
      <c r="F922" s="57" t="s">
        <v>20</v>
      </c>
      <c r="G922" s="11" t="s">
        <v>4664</v>
      </c>
      <c r="H922" s="11" t="s">
        <v>1</v>
      </c>
      <c r="I922" s="15">
        <v>200000000</v>
      </c>
      <c r="J922" s="15">
        <v>22500000</v>
      </c>
      <c r="K922" s="15"/>
      <c r="L922" s="14">
        <f t="shared" si="20"/>
        <v>222500000</v>
      </c>
      <c r="M922" s="11"/>
    </row>
    <row r="923" spans="1:13" ht="18" customHeight="1">
      <c r="A923" s="11">
        <v>917</v>
      </c>
      <c r="B923" s="11" t="s">
        <v>114</v>
      </c>
      <c r="C923" s="11" t="s">
        <v>115</v>
      </c>
      <c r="D923" s="11">
        <v>3</v>
      </c>
      <c r="E923" s="20" t="s">
        <v>233</v>
      </c>
      <c r="F923" s="11" t="s">
        <v>116</v>
      </c>
      <c r="G923" s="11" t="s">
        <v>117</v>
      </c>
      <c r="H923" s="11" t="s">
        <v>26</v>
      </c>
      <c r="I923" s="15">
        <v>1125072411</v>
      </c>
      <c r="J923" s="15">
        <v>887910617</v>
      </c>
      <c r="K923" s="15">
        <v>0</v>
      </c>
      <c r="L923" s="14">
        <f t="shared" si="20"/>
        <v>2012983028</v>
      </c>
      <c r="M923" s="11"/>
    </row>
    <row r="924" spans="1:13" ht="18" customHeight="1">
      <c r="A924" s="11">
        <v>918</v>
      </c>
      <c r="B924" s="11" t="s">
        <v>114</v>
      </c>
      <c r="C924" s="11" t="s">
        <v>115</v>
      </c>
      <c r="D924" s="11">
        <v>3</v>
      </c>
      <c r="E924" s="20" t="s">
        <v>234</v>
      </c>
      <c r="F924" s="11" t="s">
        <v>116</v>
      </c>
      <c r="G924" s="11" t="s">
        <v>117</v>
      </c>
      <c r="H924" s="11" t="s">
        <v>26</v>
      </c>
      <c r="I924" s="15">
        <v>35053320</v>
      </c>
      <c r="J924" s="15"/>
      <c r="K924" s="15">
        <v>0</v>
      </c>
      <c r="L924" s="14">
        <f t="shared" si="20"/>
        <v>35053320</v>
      </c>
      <c r="M924" s="11"/>
    </row>
    <row r="925" spans="1:13" ht="18" customHeight="1">
      <c r="A925" s="11">
        <v>919</v>
      </c>
      <c r="B925" s="11" t="s">
        <v>114</v>
      </c>
      <c r="C925" s="11" t="s">
        <v>115</v>
      </c>
      <c r="D925" s="11">
        <v>3</v>
      </c>
      <c r="E925" s="20" t="s">
        <v>3070</v>
      </c>
      <c r="F925" s="11" t="s">
        <v>116</v>
      </c>
      <c r="G925" s="11" t="s">
        <v>119</v>
      </c>
      <c r="H925" s="11" t="s">
        <v>18</v>
      </c>
      <c r="I925" s="45">
        <v>2460816072</v>
      </c>
      <c r="J925" s="45">
        <v>1373539655</v>
      </c>
      <c r="K925" s="15"/>
      <c r="L925" s="14">
        <f t="shared" si="20"/>
        <v>3834355727</v>
      </c>
      <c r="M925" s="11"/>
    </row>
    <row r="926" spans="1:13" ht="18" customHeight="1">
      <c r="A926" s="11">
        <v>920</v>
      </c>
      <c r="B926" s="11" t="s">
        <v>114</v>
      </c>
      <c r="C926" s="11" t="s">
        <v>115</v>
      </c>
      <c r="D926" s="11">
        <v>3</v>
      </c>
      <c r="E926" s="20" t="s">
        <v>3071</v>
      </c>
      <c r="F926" s="11" t="s">
        <v>116</v>
      </c>
      <c r="G926" s="11" t="s">
        <v>119</v>
      </c>
      <c r="H926" s="11" t="s">
        <v>26</v>
      </c>
      <c r="I926" s="45">
        <v>285230328</v>
      </c>
      <c r="J926" s="45"/>
      <c r="K926" s="15"/>
      <c r="L926" s="14">
        <f t="shared" si="20"/>
        <v>285230328</v>
      </c>
      <c r="M926" s="11"/>
    </row>
    <row r="927" spans="1:13" ht="18" customHeight="1">
      <c r="A927" s="11">
        <v>921</v>
      </c>
      <c r="B927" s="11" t="s">
        <v>114</v>
      </c>
      <c r="C927" s="11" t="s">
        <v>115</v>
      </c>
      <c r="D927" s="11">
        <v>3</v>
      </c>
      <c r="E927" s="20" t="s">
        <v>3073</v>
      </c>
      <c r="F927" s="11" t="s">
        <v>116</v>
      </c>
      <c r="G927" s="11" t="s">
        <v>117</v>
      </c>
      <c r="H927" s="11" t="s">
        <v>26</v>
      </c>
      <c r="I927" s="45">
        <v>700000000</v>
      </c>
      <c r="J927" s="45">
        <v>590000000</v>
      </c>
      <c r="K927" s="15"/>
      <c r="L927" s="14">
        <f t="shared" si="20"/>
        <v>1290000000</v>
      </c>
      <c r="M927" s="11"/>
    </row>
    <row r="928" spans="1:13" ht="18" customHeight="1">
      <c r="A928" s="11">
        <v>922</v>
      </c>
      <c r="B928" s="11" t="s">
        <v>114</v>
      </c>
      <c r="C928" s="11" t="s">
        <v>115</v>
      </c>
      <c r="D928" s="11">
        <v>3</v>
      </c>
      <c r="E928" s="20" t="s">
        <v>3074</v>
      </c>
      <c r="F928" s="11" t="s">
        <v>116</v>
      </c>
      <c r="G928" s="11" t="s">
        <v>117</v>
      </c>
      <c r="H928" s="11" t="s">
        <v>26</v>
      </c>
      <c r="I928" s="45">
        <v>94000000</v>
      </c>
      <c r="J928" s="45"/>
      <c r="K928" s="15"/>
      <c r="L928" s="14">
        <f t="shared" si="20"/>
        <v>94000000</v>
      </c>
      <c r="M928" s="11"/>
    </row>
    <row r="929" spans="1:13" ht="18" customHeight="1">
      <c r="A929" s="11">
        <v>923</v>
      </c>
      <c r="B929" s="11" t="s">
        <v>114</v>
      </c>
      <c r="C929" s="11" t="s">
        <v>115</v>
      </c>
      <c r="D929" s="11">
        <v>3</v>
      </c>
      <c r="E929" s="20" t="s">
        <v>3072</v>
      </c>
      <c r="F929" s="11" t="s">
        <v>116</v>
      </c>
      <c r="G929" s="11" t="s">
        <v>117</v>
      </c>
      <c r="H929" s="11" t="s">
        <v>26</v>
      </c>
      <c r="I929" s="15">
        <v>980000000</v>
      </c>
      <c r="J929" s="15">
        <v>875000000</v>
      </c>
      <c r="K929" s="15"/>
      <c r="L929" s="14">
        <f t="shared" si="20"/>
        <v>1855000000</v>
      </c>
      <c r="M929" s="11"/>
    </row>
    <row r="930" spans="1:13" ht="18" customHeight="1">
      <c r="A930" s="11">
        <v>924</v>
      </c>
      <c r="B930" s="11" t="s">
        <v>2984</v>
      </c>
      <c r="C930" s="11" t="s">
        <v>32</v>
      </c>
      <c r="D930" s="11">
        <v>3</v>
      </c>
      <c r="E930" s="20" t="s">
        <v>3075</v>
      </c>
      <c r="F930" s="57" t="s">
        <v>20</v>
      </c>
      <c r="G930" s="11" t="s">
        <v>117</v>
      </c>
      <c r="H930" s="11" t="s">
        <v>26</v>
      </c>
      <c r="I930" s="15">
        <v>128398000</v>
      </c>
      <c r="J930" s="15">
        <v>488660000</v>
      </c>
      <c r="K930" s="15"/>
      <c r="L930" s="14">
        <f t="shared" si="20"/>
        <v>617058000</v>
      </c>
      <c r="M930" s="11"/>
    </row>
    <row r="931" spans="1:13" ht="18" customHeight="1">
      <c r="A931" s="11">
        <v>925</v>
      </c>
      <c r="B931" s="11" t="s">
        <v>2984</v>
      </c>
      <c r="C931" s="11" t="s">
        <v>32</v>
      </c>
      <c r="D931" s="11">
        <v>3</v>
      </c>
      <c r="E931" s="20" t="s">
        <v>3077</v>
      </c>
      <c r="F931" s="57" t="s">
        <v>20</v>
      </c>
      <c r="G931" s="11" t="s">
        <v>117</v>
      </c>
      <c r="H931" s="11" t="s">
        <v>26</v>
      </c>
      <c r="I931" s="15">
        <v>209509630</v>
      </c>
      <c r="J931" s="15">
        <v>60797000</v>
      </c>
      <c r="K931" s="15"/>
      <c r="L931" s="14">
        <f t="shared" si="20"/>
        <v>270306630</v>
      </c>
      <c r="M931" s="11"/>
    </row>
    <row r="932" spans="1:13" ht="18" customHeight="1">
      <c r="A932" s="11">
        <v>926</v>
      </c>
      <c r="B932" s="11" t="s">
        <v>2984</v>
      </c>
      <c r="C932" s="11" t="s">
        <v>32</v>
      </c>
      <c r="D932" s="11">
        <v>3</v>
      </c>
      <c r="E932" s="20" t="s">
        <v>3076</v>
      </c>
      <c r="F932" s="57" t="s">
        <v>20</v>
      </c>
      <c r="G932" s="11" t="s">
        <v>117</v>
      </c>
      <c r="H932" s="11" t="s">
        <v>26</v>
      </c>
      <c r="I932" s="15">
        <v>171905877</v>
      </c>
      <c r="J932" s="15">
        <v>1115317000</v>
      </c>
      <c r="K932" s="15"/>
      <c r="L932" s="14">
        <f t="shared" si="20"/>
        <v>1287222877</v>
      </c>
      <c r="M932" s="11"/>
    </row>
    <row r="933" spans="1:13" ht="18" customHeight="1">
      <c r="A933" s="11">
        <v>927</v>
      </c>
      <c r="B933" s="11" t="s">
        <v>2984</v>
      </c>
      <c r="C933" s="11" t="s">
        <v>32</v>
      </c>
      <c r="D933" s="11">
        <v>3</v>
      </c>
      <c r="E933" s="20" t="s">
        <v>3079</v>
      </c>
      <c r="F933" s="57" t="s">
        <v>20</v>
      </c>
      <c r="G933" s="11" t="s">
        <v>117</v>
      </c>
      <c r="H933" s="11" t="s">
        <v>26</v>
      </c>
      <c r="I933" s="15">
        <v>36805291</v>
      </c>
      <c r="J933" s="15">
        <v>21304260</v>
      </c>
      <c r="K933" s="15"/>
      <c r="L933" s="14">
        <f t="shared" si="20"/>
        <v>58109551</v>
      </c>
      <c r="M933" s="11"/>
    </row>
    <row r="934" spans="1:13" ht="18" customHeight="1">
      <c r="A934" s="11">
        <v>928</v>
      </c>
      <c r="B934" s="11" t="s">
        <v>2984</v>
      </c>
      <c r="C934" s="11" t="s">
        <v>32</v>
      </c>
      <c r="D934" s="11">
        <v>3</v>
      </c>
      <c r="E934" s="20" t="s">
        <v>3078</v>
      </c>
      <c r="F934" s="57" t="s">
        <v>20</v>
      </c>
      <c r="G934" s="11" t="s">
        <v>117</v>
      </c>
      <c r="H934" s="11" t="s">
        <v>26</v>
      </c>
      <c r="I934" s="15">
        <v>233352105</v>
      </c>
      <c r="J934" s="15">
        <v>744248742</v>
      </c>
      <c r="K934" s="15"/>
      <c r="L934" s="14">
        <f t="shared" si="20"/>
        <v>977600847</v>
      </c>
      <c r="M934" s="11"/>
    </row>
    <row r="935" spans="1:13" ht="18" customHeight="1">
      <c r="A935" s="11">
        <v>929</v>
      </c>
      <c r="B935" s="170" t="s">
        <v>114</v>
      </c>
      <c r="C935" s="170" t="s">
        <v>3031</v>
      </c>
      <c r="D935" s="76">
        <v>3</v>
      </c>
      <c r="E935" s="124" t="s">
        <v>3081</v>
      </c>
      <c r="F935" s="11" t="s">
        <v>62</v>
      </c>
      <c r="G935" s="76" t="s">
        <v>3082</v>
      </c>
      <c r="H935" s="76" t="s">
        <v>31</v>
      </c>
      <c r="I935" s="142">
        <v>87000000</v>
      </c>
      <c r="J935" s="142">
        <v>6720000</v>
      </c>
      <c r="K935" s="142">
        <v>0</v>
      </c>
      <c r="L935" s="14">
        <f t="shared" si="20"/>
        <v>93720000</v>
      </c>
      <c r="M935" s="76" t="s">
        <v>1622</v>
      </c>
    </row>
    <row r="936" spans="1:13" ht="18" customHeight="1">
      <c r="A936" s="11">
        <v>930</v>
      </c>
      <c r="B936" s="170" t="s">
        <v>114</v>
      </c>
      <c r="C936" s="12" t="s">
        <v>169</v>
      </c>
      <c r="D936" s="12">
        <v>3</v>
      </c>
      <c r="E936" s="13" t="s">
        <v>3090</v>
      </c>
      <c r="F936" s="57" t="s">
        <v>20</v>
      </c>
      <c r="G936" s="12" t="s">
        <v>117</v>
      </c>
      <c r="H936" s="12" t="s">
        <v>18</v>
      </c>
      <c r="I936" s="14">
        <v>500000000</v>
      </c>
      <c r="J936" s="14"/>
      <c r="K936" s="14"/>
      <c r="L936" s="14">
        <f t="shared" si="20"/>
        <v>500000000</v>
      </c>
      <c r="M936" s="12"/>
    </row>
    <row r="937" spans="1:13" ht="18" customHeight="1">
      <c r="A937" s="11">
        <v>931</v>
      </c>
      <c r="B937" s="170" t="s">
        <v>114</v>
      </c>
      <c r="C937" s="12" t="s">
        <v>169</v>
      </c>
      <c r="D937" s="12">
        <v>3</v>
      </c>
      <c r="E937" s="13" t="s">
        <v>3086</v>
      </c>
      <c r="F937" s="57" t="s">
        <v>20</v>
      </c>
      <c r="G937" s="12" t="s">
        <v>117</v>
      </c>
      <c r="H937" s="12" t="s">
        <v>18</v>
      </c>
      <c r="I937" s="14">
        <v>300000000</v>
      </c>
      <c r="J937" s="14"/>
      <c r="K937" s="14"/>
      <c r="L937" s="14">
        <f t="shared" si="20"/>
        <v>300000000</v>
      </c>
      <c r="M937" s="69"/>
    </row>
    <row r="938" spans="1:13" ht="18" customHeight="1">
      <c r="A938" s="11">
        <v>932</v>
      </c>
      <c r="B938" s="170" t="s">
        <v>114</v>
      </c>
      <c r="C938" s="170" t="s">
        <v>169</v>
      </c>
      <c r="D938" s="76">
        <v>3</v>
      </c>
      <c r="E938" s="124" t="s">
        <v>3083</v>
      </c>
      <c r="F938" s="11" t="s">
        <v>62</v>
      </c>
      <c r="G938" s="76" t="s">
        <v>117</v>
      </c>
      <c r="H938" s="76" t="s">
        <v>0</v>
      </c>
      <c r="I938" s="142">
        <v>85000000</v>
      </c>
      <c r="J938" s="142">
        <v>170000000</v>
      </c>
      <c r="K938" s="142">
        <v>0</v>
      </c>
      <c r="L938" s="14">
        <f t="shared" si="20"/>
        <v>255000000</v>
      </c>
      <c r="M938" s="76"/>
    </row>
    <row r="939" spans="1:13" ht="18" customHeight="1">
      <c r="A939" s="11">
        <v>933</v>
      </c>
      <c r="B939" s="170" t="s">
        <v>114</v>
      </c>
      <c r="C939" s="12" t="s">
        <v>169</v>
      </c>
      <c r="D939" s="12">
        <v>3</v>
      </c>
      <c r="E939" s="13" t="s">
        <v>3089</v>
      </c>
      <c r="F939" s="57" t="s">
        <v>20</v>
      </c>
      <c r="G939" s="12" t="s">
        <v>117</v>
      </c>
      <c r="H939" s="12" t="s">
        <v>18</v>
      </c>
      <c r="I939" s="14">
        <v>600000000</v>
      </c>
      <c r="J939" s="14"/>
      <c r="K939" s="14"/>
      <c r="L939" s="14">
        <f t="shared" si="20"/>
        <v>600000000</v>
      </c>
      <c r="M939" s="12"/>
    </row>
    <row r="940" spans="1:13" ht="18" customHeight="1">
      <c r="A940" s="11">
        <v>934</v>
      </c>
      <c r="B940" s="170" t="s">
        <v>114</v>
      </c>
      <c r="C940" s="12" t="s">
        <v>169</v>
      </c>
      <c r="D940" s="12">
        <v>3</v>
      </c>
      <c r="E940" s="13" t="s">
        <v>3088</v>
      </c>
      <c r="F940" s="57" t="s">
        <v>20</v>
      </c>
      <c r="G940" s="12" t="s">
        <v>117</v>
      </c>
      <c r="H940" s="12" t="s">
        <v>18</v>
      </c>
      <c r="I940" s="14">
        <v>480000000</v>
      </c>
      <c r="J940" s="14"/>
      <c r="K940" s="14"/>
      <c r="L940" s="14">
        <f t="shared" si="20"/>
        <v>480000000</v>
      </c>
      <c r="M940" s="12"/>
    </row>
    <row r="941" spans="1:13" ht="18" customHeight="1">
      <c r="A941" s="11">
        <v>935</v>
      </c>
      <c r="B941" s="170" t="s">
        <v>114</v>
      </c>
      <c r="C941" s="12" t="s">
        <v>169</v>
      </c>
      <c r="D941" s="12">
        <v>3</v>
      </c>
      <c r="E941" s="13" t="s">
        <v>3087</v>
      </c>
      <c r="F941" s="57" t="s">
        <v>20</v>
      </c>
      <c r="G941" s="12" t="s">
        <v>117</v>
      </c>
      <c r="H941" s="12" t="s">
        <v>18</v>
      </c>
      <c r="I941" s="14">
        <v>80000000</v>
      </c>
      <c r="J941" s="14">
        <v>70000000</v>
      </c>
      <c r="K941" s="14"/>
      <c r="L941" s="14">
        <f t="shared" si="20"/>
        <v>150000000</v>
      </c>
      <c r="M941" s="12"/>
    </row>
    <row r="942" spans="1:13" ht="18" customHeight="1">
      <c r="A942" s="11">
        <v>936</v>
      </c>
      <c r="B942" s="170" t="s">
        <v>114</v>
      </c>
      <c r="C942" s="12" t="s">
        <v>169</v>
      </c>
      <c r="D942" s="11">
        <v>3</v>
      </c>
      <c r="E942" s="20" t="s">
        <v>3091</v>
      </c>
      <c r="F942" s="57" t="s">
        <v>20</v>
      </c>
      <c r="G942" s="11" t="s">
        <v>117</v>
      </c>
      <c r="H942" s="11" t="s">
        <v>0</v>
      </c>
      <c r="I942" s="15">
        <v>120000000</v>
      </c>
      <c r="J942" s="15">
        <v>241500000</v>
      </c>
      <c r="K942" s="15"/>
      <c r="L942" s="14">
        <f t="shared" si="20"/>
        <v>361500000</v>
      </c>
      <c r="M942" s="11"/>
    </row>
    <row r="943" spans="1:13" ht="18" customHeight="1">
      <c r="A943" s="11">
        <v>937</v>
      </c>
      <c r="B943" s="170" t="s">
        <v>114</v>
      </c>
      <c r="C943" s="170" t="s">
        <v>192</v>
      </c>
      <c r="D943" s="76">
        <v>3</v>
      </c>
      <c r="E943" s="124" t="s">
        <v>3080</v>
      </c>
      <c r="F943" s="11" t="s">
        <v>62</v>
      </c>
      <c r="G943" s="76" t="s">
        <v>117</v>
      </c>
      <c r="H943" s="76" t="s">
        <v>31</v>
      </c>
      <c r="I943" s="142">
        <v>493000000</v>
      </c>
      <c r="J943" s="142">
        <v>47040000</v>
      </c>
      <c r="K943" s="142">
        <v>0</v>
      </c>
      <c r="L943" s="14">
        <f t="shared" si="20"/>
        <v>540040000</v>
      </c>
      <c r="M943" s="76" t="s">
        <v>1622</v>
      </c>
    </row>
    <row r="944" spans="1:13" ht="18" customHeight="1">
      <c r="A944" s="11">
        <v>938</v>
      </c>
      <c r="B944" s="11" t="s">
        <v>196</v>
      </c>
      <c r="C944" s="11" t="s">
        <v>3212</v>
      </c>
      <c r="D944" s="11">
        <v>3</v>
      </c>
      <c r="E944" s="22" t="s">
        <v>3234</v>
      </c>
      <c r="F944" s="57" t="s">
        <v>20</v>
      </c>
      <c r="G944" s="11" t="s">
        <v>172</v>
      </c>
      <c r="H944" s="11" t="s">
        <v>18</v>
      </c>
      <c r="I944" s="15">
        <v>300000000</v>
      </c>
      <c r="J944" s="15">
        <v>0</v>
      </c>
      <c r="K944" s="15">
        <v>0</v>
      </c>
      <c r="L944" s="15">
        <f t="shared" si="20"/>
        <v>300000000</v>
      </c>
      <c r="M944" s="11"/>
    </row>
    <row r="945" spans="1:13" ht="18" customHeight="1">
      <c r="A945" s="11">
        <v>939</v>
      </c>
      <c r="B945" s="11" t="s">
        <v>196</v>
      </c>
      <c r="C945" s="11" t="s">
        <v>3212</v>
      </c>
      <c r="D945" s="11">
        <v>3</v>
      </c>
      <c r="E945" s="22" t="s">
        <v>3233</v>
      </c>
      <c r="F945" s="57" t="s">
        <v>20</v>
      </c>
      <c r="G945" s="11" t="s">
        <v>172</v>
      </c>
      <c r="H945" s="11" t="s">
        <v>31</v>
      </c>
      <c r="I945" s="15">
        <v>700000000</v>
      </c>
      <c r="J945" s="15">
        <v>500000000</v>
      </c>
      <c r="K945" s="15">
        <v>0</v>
      </c>
      <c r="L945" s="15">
        <f t="shared" si="20"/>
        <v>1200000000</v>
      </c>
      <c r="M945" s="29" t="s">
        <v>696</v>
      </c>
    </row>
    <row r="946" spans="1:13" ht="18" customHeight="1">
      <c r="A946" s="11">
        <v>940</v>
      </c>
      <c r="B946" s="11" t="s">
        <v>196</v>
      </c>
      <c r="C946" s="11" t="s">
        <v>115</v>
      </c>
      <c r="D946" s="11">
        <v>3</v>
      </c>
      <c r="E946" s="22" t="s">
        <v>3225</v>
      </c>
      <c r="F946" s="11" t="s">
        <v>116</v>
      </c>
      <c r="G946" s="11" t="s">
        <v>154</v>
      </c>
      <c r="H946" s="11" t="s">
        <v>26</v>
      </c>
      <c r="I946" s="15">
        <v>500000000</v>
      </c>
      <c r="J946" s="15">
        <v>200000000</v>
      </c>
      <c r="K946" s="15"/>
      <c r="L946" s="15">
        <f t="shared" si="20"/>
        <v>700000000</v>
      </c>
      <c r="M946" s="11"/>
    </row>
    <row r="947" spans="1:13" ht="18" customHeight="1">
      <c r="A947" s="11">
        <v>941</v>
      </c>
      <c r="B947" s="11" t="s">
        <v>196</v>
      </c>
      <c r="C947" s="11" t="s">
        <v>540</v>
      </c>
      <c r="D947" s="11">
        <v>3</v>
      </c>
      <c r="E947" s="20" t="s">
        <v>3235</v>
      </c>
      <c r="F947" s="11" t="s">
        <v>116</v>
      </c>
      <c r="G947" s="11" t="s">
        <v>127</v>
      </c>
      <c r="H947" s="11" t="s">
        <v>18</v>
      </c>
      <c r="I947" s="15">
        <v>220000000</v>
      </c>
      <c r="J947" s="15">
        <v>0</v>
      </c>
      <c r="K947" s="15">
        <v>0</v>
      </c>
      <c r="L947" s="15">
        <f t="shared" si="20"/>
        <v>220000000</v>
      </c>
      <c r="M947" s="11"/>
    </row>
    <row r="948" spans="1:13" ht="18" customHeight="1">
      <c r="A948" s="11">
        <v>942</v>
      </c>
      <c r="B948" s="11" t="s">
        <v>196</v>
      </c>
      <c r="C948" s="11" t="s">
        <v>540</v>
      </c>
      <c r="D948" s="11">
        <v>3</v>
      </c>
      <c r="E948" s="20" t="s">
        <v>3236</v>
      </c>
      <c r="F948" s="11" t="s">
        <v>116</v>
      </c>
      <c r="G948" s="11" t="s">
        <v>154</v>
      </c>
      <c r="H948" s="11" t="s">
        <v>18</v>
      </c>
      <c r="I948" s="15">
        <v>250000000</v>
      </c>
      <c r="J948" s="15">
        <v>0</v>
      </c>
      <c r="K948" s="15">
        <v>0</v>
      </c>
      <c r="L948" s="15">
        <f t="shared" si="20"/>
        <v>250000000</v>
      </c>
      <c r="M948" s="11"/>
    </row>
    <row r="949" spans="1:13" ht="18" customHeight="1">
      <c r="A949" s="11">
        <v>943</v>
      </c>
      <c r="B949" s="11" t="s">
        <v>196</v>
      </c>
      <c r="C949" s="11" t="s">
        <v>540</v>
      </c>
      <c r="D949" s="11">
        <v>3</v>
      </c>
      <c r="E949" s="20" t="s">
        <v>3237</v>
      </c>
      <c r="F949" s="11" t="s">
        <v>116</v>
      </c>
      <c r="G949" s="11" t="s">
        <v>209</v>
      </c>
      <c r="H949" s="11" t="s">
        <v>18</v>
      </c>
      <c r="I949" s="15">
        <v>220000000</v>
      </c>
      <c r="J949" s="15">
        <v>0</v>
      </c>
      <c r="K949" s="15">
        <v>0</v>
      </c>
      <c r="L949" s="15">
        <f t="shared" si="20"/>
        <v>220000000</v>
      </c>
      <c r="M949" s="11"/>
    </row>
    <row r="950" spans="1:13" ht="18" customHeight="1">
      <c r="A950" s="11">
        <v>944</v>
      </c>
      <c r="B950" s="11" t="s">
        <v>196</v>
      </c>
      <c r="C950" s="11" t="s">
        <v>3226</v>
      </c>
      <c r="D950" s="11">
        <v>3</v>
      </c>
      <c r="E950" s="22" t="s">
        <v>3227</v>
      </c>
      <c r="F950" s="57" t="s">
        <v>20</v>
      </c>
      <c r="G950" s="11" t="s">
        <v>154</v>
      </c>
      <c r="H950" s="11" t="s">
        <v>26</v>
      </c>
      <c r="I950" s="15">
        <v>150000000</v>
      </c>
      <c r="J950" s="15">
        <v>0</v>
      </c>
      <c r="K950" s="15">
        <v>0</v>
      </c>
      <c r="L950" s="15">
        <f t="shared" si="20"/>
        <v>150000000</v>
      </c>
      <c r="M950" s="11"/>
    </row>
    <row r="951" spans="1:13" ht="18" customHeight="1">
      <c r="A951" s="11">
        <v>945</v>
      </c>
      <c r="B951" s="11" t="s">
        <v>196</v>
      </c>
      <c r="C951" s="11" t="s">
        <v>3226</v>
      </c>
      <c r="D951" s="11">
        <v>3</v>
      </c>
      <c r="E951" s="22" t="s">
        <v>3228</v>
      </c>
      <c r="F951" s="57" t="s">
        <v>20</v>
      </c>
      <c r="G951" s="11" t="s">
        <v>154</v>
      </c>
      <c r="H951" s="11" t="s">
        <v>26</v>
      </c>
      <c r="I951" s="15">
        <v>320000000</v>
      </c>
      <c r="J951" s="15">
        <v>0</v>
      </c>
      <c r="K951" s="15">
        <v>0</v>
      </c>
      <c r="L951" s="15">
        <f t="shared" si="20"/>
        <v>320000000</v>
      </c>
      <c r="M951" s="11"/>
    </row>
    <row r="952" spans="1:13" ht="18" customHeight="1">
      <c r="A952" s="11">
        <v>946</v>
      </c>
      <c r="B952" s="11" t="s">
        <v>196</v>
      </c>
      <c r="C952" s="11" t="s">
        <v>122</v>
      </c>
      <c r="D952" s="11">
        <v>3</v>
      </c>
      <c r="E952" s="22" t="s">
        <v>3230</v>
      </c>
      <c r="F952" s="57" t="s">
        <v>20</v>
      </c>
      <c r="G952" s="11" t="s">
        <v>197</v>
      </c>
      <c r="H952" s="11" t="s">
        <v>1</v>
      </c>
      <c r="I952" s="15">
        <v>300000000</v>
      </c>
      <c r="J952" s="15"/>
      <c r="K952" s="15"/>
      <c r="L952" s="15">
        <f t="shared" si="20"/>
        <v>300000000</v>
      </c>
      <c r="M952" s="11"/>
    </row>
    <row r="953" spans="1:13" ht="18" customHeight="1">
      <c r="A953" s="11">
        <v>947</v>
      </c>
      <c r="B953" s="11" t="s">
        <v>196</v>
      </c>
      <c r="C953" s="11" t="s">
        <v>3166</v>
      </c>
      <c r="D953" s="11">
        <v>3</v>
      </c>
      <c r="E953" s="22" t="s">
        <v>3232</v>
      </c>
      <c r="F953" s="11" t="s">
        <v>116</v>
      </c>
      <c r="G953" s="11" t="s">
        <v>202</v>
      </c>
      <c r="H953" s="11" t="s">
        <v>18</v>
      </c>
      <c r="I953" s="15">
        <v>273000000</v>
      </c>
      <c r="J953" s="15">
        <v>413000000</v>
      </c>
      <c r="K953" s="15">
        <v>251000000</v>
      </c>
      <c r="L953" s="15">
        <f t="shared" si="20"/>
        <v>937000000</v>
      </c>
      <c r="M953" s="11"/>
    </row>
    <row r="954" spans="1:13" ht="18" customHeight="1">
      <c r="A954" s="11">
        <v>948</v>
      </c>
      <c r="B954" s="11" t="s">
        <v>196</v>
      </c>
      <c r="C954" s="11" t="s">
        <v>3166</v>
      </c>
      <c r="D954" s="11">
        <v>3</v>
      </c>
      <c r="E954" s="22" t="s">
        <v>3231</v>
      </c>
      <c r="F954" s="11" t="s">
        <v>116</v>
      </c>
      <c r="G954" s="11" t="s">
        <v>202</v>
      </c>
      <c r="H954" s="11" t="s">
        <v>18</v>
      </c>
      <c r="I954" s="15">
        <v>222000000</v>
      </c>
      <c r="J954" s="15">
        <v>200000000</v>
      </c>
      <c r="K954" s="15">
        <v>67000000</v>
      </c>
      <c r="L954" s="15">
        <f t="shared" si="20"/>
        <v>489000000</v>
      </c>
      <c r="M954" s="11"/>
    </row>
    <row r="955" spans="1:13" ht="18" customHeight="1">
      <c r="A955" s="11">
        <v>949</v>
      </c>
      <c r="B955" s="11" t="s">
        <v>196</v>
      </c>
      <c r="C955" s="11" t="s">
        <v>193</v>
      </c>
      <c r="D955" s="11">
        <v>3</v>
      </c>
      <c r="E955" s="22" t="s">
        <v>3229</v>
      </c>
      <c r="F955" s="11" t="s">
        <v>116</v>
      </c>
      <c r="G955" s="11" t="s">
        <v>154</v>
      </c>
      <c r="H955" s="11" t="s">
        <v>26</v>
      </c>
      <c r="I955" s="15">
        <v>30000000</v>
      </c>
      <c r="J955" s="15">
        <v>0</v>
      </c>
      <c r="K955" s="15">
        <v>0</v>
      </c>
      <c r="L955" s="15">
        <f t="shared" si="20"/>
        <v>30000000</v>
      </c>
      <c r="M955" s="11"/>
    </row>
    <row r="956" spans="1:13" ht="18" customHeight="1">
      <c r="A956" s="11">
        <v>950</v>
      </c>
      <c r="B956" s="11" t="s">
        <v>196</v>
      </c>
      <c r="C956" s="11" t="s">
        <v>94</v>
      </c>
      <c r="D956" s="11">
        <v>3</v>
      </c>
      <c r="E956" s="22" t="s">
        <v>3238</v>
      </c>
      <c r="F956" s="11" t="s">
        <v>62</v>
      </c>
      <c r="G956" s="11" t="s">
        <v>128</v>
      </c>
      <c r="H956" s="11" t="s">
        <v>18</v>
      </c>
      <c r="I956" s="15">
        <v>200000000</v>
      </c>
      <c r="J956" s="15">
        <v>600000000</v>
      </c>
      <c r="K956" s="15">
        <v>0</v>
      </c>
      <c r="L956" s="15">
        <f t="shared" si="20"/>
        <v>800000000</v>
      </c>
      <c r="M956" s="11"/>
    </row>
    <row r="957" spans="1:13" ht="18" customHeight="1">
      <c r="A957" s="11">
        <v>951</v>
      </c>
      <c r="B957" s="11" t="s">
        <v>130</v>
      </c>
      <c r="C957" s="11" t="s">
        <v>29</v>
      </c>
      <c r="D957" s="11">
        <v>3</v>
      </c>
      <c r="E957" s="22" t="s">
        <v>3316</v>
      </c>
      <c r="F957" s="11" t="s">
        <v>62</v>
      </c>
      <c r="G957" s="11" t="s">
        <v>70</v>
      </c>
      <c r="H957" s="11" t="s">
        <v>18</v>
      </c>
      <c r="I957" s="15">
        <v>2500000000</v>
      </c>
      <c r="J957" s="15">
        <v>350000000</v>
      </c>
      <c r="K957" s="15"/>
      <c r="L957" s="15">
        <f t="shared" si="20"/>
        <v>2850000000</v>
      </c>
      <c r="M957" s="11"/>
    </row>
    <row r="958" spans="1:13" ht="18" customHeight="1">
      <c r="A958" s="11">
        <v>952</v>
      </c>
      <c r="B958" s="11" t="s">
        <v>3269</v>
      </c>
      <c r="C958" s="11" t="s">
        <v>321</v>
      </c>
      <c r="D958" s="11">
        <v>3</v>
      </c>
      <c r="E958" s="22" t="s">
        <v>3309</v>
      </c>
      <c r="F958" s="11" t="s">
        <v>45</v>
      </c>
      <c r="G958" s="11" t="s">
        <v>70</v>
      </c>
      <c r="H958" s="11" t="s">
        <v>26</v>
      </c>
      <c r="I958" s="15">
        <v>100000000</v>
      </c>
      <c r="J958" s="15"/>
      <c r="K958" s="15"/>
      <c r="L958" s="15">
        <f t="shared" si="20"/>
        <v>100000000</v>
      </c>
      <c r="M958" s="11"/>
    </row>
    <row r="959" spans="1:13" ht="18" customHeight="1">
      <c r="A959" s="11">
        <v>953</v>
      </c>
      <c r="B959" s="11" t="s">
        <v>3269</v>
      </c>
      <c r="C959" s="11" t="s">
        <v>321</v>
      </c>
      <c r="D959" s="11">
        <v>3</v>
      </c>
      <c r="E959" s="22" t="s">
        <v>3308</v>
      </c>
      <c r="F959" s="11" t="s">
        <v>116</v>
      </c>
      <c r="G959" s="11" t="s">
        <v>70</v>
      </c>
      <c r="H959" s="11" t="s">
        <v>26</v>
      </c>
      <c r="I959" s="15">
        <v>100000000</v>
      </c>
      <c r="J959" s="15"/>
      <c r="K959" s="15"/>
      <c r="L959" s="15">
        <f t="shared" si="20"/>
        <v>100000000</v>
      </c>
      <c r="M959" s="11"/>
    </row>
    <row r="960" spans="1:13" ht="18" customHeight="1">
      <c r="A960" s="11">
        <v>954</v>
      </c>
      <c r="B960" s="11" t="s">
        <v>3269</v>
      </c>
      <c r="C960" s="11" t="s">
        <v>321</v>
      </c>
      <c r="D960" s="11">
        <v>3</v>
      </c>
      <c r="E960" s="22" t="s">
        <v>3307</v>
      </c>
      <c r="F960" s="11" t="s">
        <v>24</v>
      </c>
      <c r="G960" s="11" t="s">
        <v>70</v>
      </c>
      <c r="H960" s="11" t="s">
        <v>26</v>
      </c>
      <c r="I960" s="15">
        <v>480000000</v>
      </c>
      <c r="J960" s="15"/>
      <c r="K960" s="15"/>
      <c r="L960" s="15">
        <f t="shared" si="20"/>
        <v>480000000</v>
      </c>
      <c r="M960" s="11"/>
    </row>
    <row r="961" spans="1:13" ht="18" customHeight="1">
      <c r="A961" s="11">
        <v>955</v>
      </c>
      <c r="B961" s="11" t="s">
        <v>130</v>
      </c>
      <c r="C961" s="11" t="s">
        <v>132</v>
      </c>
      <c r="D961" s="11">
        <v>3</v>
      </c>
      <c r="E961" s="22" t="s">
        <v>3328</v>
      </c>
      <c r="F961" s="11" t="s">
        <v>28</v>
      </c>
      <c r="G961" s="11" t="s">
        <v>70</v>
      </c>
      <c r="H961" s="11" t="s">
        <v>26</v>
      </c>
      <c r="I961" s="15">
        <v>120000000</v>
      </c>
      <c r="J961" s="15">
        <v>100000000</v>
      </c>
      <c r="K961" s="15">
        <v>120000000</v>
      </c>
      <c r="L961" s="15">
        <f t="shared" si="20"/>
        <v>340000000</v>
      </c>
      <c r="M961" s="29"/>
    </row>
    <row r="962" spans="1:13" ht="18" customHeight="1">
      <c r="A962" s="11">
        <v>956</v>
      </c>
      <c r="B962" s="11" t="s">
        <v>130</v>
      </c>
      <c r="C962" s="11" t="s">
        <v>132</v>
      </c>
      <c r="D962" s="11">
        <v>3</v>
      </c>
      <c r="E962" s="22" t="s">
        <v>3330</v>
      </c>
      <c r="F962" s="11" t="s">
        <v>28</v>
      </c>
      <c r="G962" s="11" t="s">
        <v>70</v>
      </c>
      <c r="H962" s="11" t="s">
        <v>26</v>
      </c>
      <c r="I962" s="15">
        <v>160000000</v>
      </c>
      <c r="J962" s="15">
        <v>130000000</v>
      </c>
      <c r="K962" s="15"/>
      <c r="L962" s="15">
        <f t="shared" si="20"/>
        <v>290000000</v>
      </c>
      <c r="M962" s="29"/>
    </row>
    <row r="963" spans="1:13" ht="18" customHeight="1">
      <c r="A963" s="11">
        <v>957</v>
      </c>
      <c r="B963" s="11" t="s">
        <v>130</v>
      </c>
      <c r="C963" s="11" t="s">
        <v>132</v>
      </c>
      <c r="D963" s="11">
        <v>3</v>
      </c>
      <c r="E963" s="22" t="s">
        <v>3329</v>
      </c>
      <c r="F963" s="11" t="s">
        <v>28</v>
      </c>
      <c r="G963" s="11" t="s">
        <v>70</v>
      </c>
      <c r="H963" s="11" t="s">
        <v>26</v>
      </c>
      <c r="I963" s="15">
        <v>210000000</v>
      </c>
      <c r="J963" s="15">
        <v>190000000</v>
      </c>
      <c r="K963" s="15"/>
      <c r="L963" s="15">
        <f t="shared" si="20"/>
        <v>400000000</v>
      </c>
      <c r="M963" s="29"/>
    </row>
    <row r="964" spans="1:13" ht="18" customHeight="1">
      <c r="A964" s="11">
        <v>958</v>
      </c>
      <c r="B964" s="11" t="s">
        <v>3269</v>
      </c>
      <c r="C964" s="11" t="s">
        <v>131</v>
      </c>
      <c r="D964" s="11">
        <v>3</v>
      </c>
      <c r="E964" s="22" t="s">
        <v>3334</v>
      </c>
      <c r="F964" s="11" t="s">
        <v>28</v>
      </c>
      <c r="G964" s="11" t="s">
        <v>70</v>
      </c>
      <c r="H964" s="11" t="s">
        <v>26</v>
      </c>
      <c r="I964" s="15">
        <v>747359000</v>
      </c>
      <c r="J964" s="15">
        <v>396651000</v>
      </c>
      <c r="K964" s="15">
        <v>103405000</v>
      </c>
      <c r="L964" s="15">
        <f t="shared" si="20"/>
        <v>1247415000</v>
      </c>
      <c r="M964" s="29"/>
    </row>
    <row r="965" spans="1:13" ht="18" customHeight="1">
      <c r="A965" s="11">
        <v>959</v>
      </c>
      <c r="B965" s="11" t="s">
        <v>3269</v>
      </c>
      <c r="C965" s="11" t="s">
        <v>131</v>
      </c>
      <c r="D965" s="11">
        <v>3</v>
      </c>
      <c r="E965" s="22" t="s">
        <v>3333</v>
      </c>
      <c r="F965" s="11" t="s">
        <v>45</v>
      </c>
      <c r="G965" s="11" t="s">
        <v>70</v>
      </c>
      <c r="H965" s="11" t="s">
        <v>26</v>
      </c>
      <c r="I965" s="15">
        <v>160000000</v>
      </c>
      <c r="J965" s="15"/>
      <c r="K965" s="15"/>
      <c r="L965" s="15">
        <f t="shared" si="20"/>
        <v>160000000</v>
      </c>
      <c r="M965" s="29"/>
    </row>
    <row r="966" spans="1:13" ht="18" customHeight="1">
      <c r="A966" s="11">
        <v>960</v>
      </c>
      <c r="B966" s="11" t="s">
        <v>130</v>
      </c>
      <c r="C966" s="11" t="s">
        <v>3278</v>
      </c>
      <c r="D966" s="11">
        <v>3</v>
      </c>
      <c r="E966" s="22" t="s">
        <v>3326</v>
      </c>
      <c r="F966" s="11" t="s">
        <v>28</v>
      </c>
      <c r="G966" s="11" t="s">
        <v>70</v>
      </c>
      <c r="H966" s="11" t="s">
        <v>26</v>
      </c>
      <c r="I966" s="15">
        <v>150000000</v>
      </c>
      <c r="J966" s="15">
        <v>100000000</v>
      </c>
      <c r="K966" s="15">
        <v>10000000</v>
      </c>
      <c r="L966" s="15">
        <f t="shared" si="20"/>
        <v>260000000</v>
      </c>
      <c r="M966" s="29"/>
    </row>
    <row r="967" spans="1:13" ht="18" customHeight="1">
      <c r="A967" s="11">
        <v>961</v>
      </c>
      <c r="B967" s="11" t="s">
        <v>130</v>
      </c>
      <c r="C967" s="11" t="s">
        <v>3278</v>
      </c>
      <c r="D967" s="11">
        <v>3</v>
      </c>
      <c r="E967" s="22" t="s">
        <v>3325</v>
      </c>
      <c r="F967" s="11" t="s">
        <v>28</v>
      </c>
      <c r="G967" s="11" t="s">
        <v>70</v>
      </c>
      <c r="H967" s="11" t="s">
        <v>26</v>
      </c>
      <c r="I967" s="15">
        <v>100000000</v>
      </c>
      <c r="J967" s="15">
        <v>35000000</v>
      </c>
      <c r="K967" s="15">
        <v>10000000</v>
      </c>
      <c r="L967" s="15">
        <f t="shared" si="20"/>
        <v>145000000</v>
      </c>
      <c r="M967" s="29"/>
    </row>
    <row r="968" spans="1:13" ht="18" customHeight="1">
      <c r="A968" s="11">
        <v>962</v>
      </c>
      <c r="B968" s="11" t="s">
        <v>130</v>
      </c>
      <c r="C968" s="11" t="s">
        <v>3278</v>
      </c>
      <c r="D968" s="11">
        <v>3</v>
      </c>
      <c r="E968" s="22" t="s">
        <v>3324</v>
      </c>
      <c r="F968" s="11" t="s">
        <v>28</v>
      </c>
      <c r="G968" s="11" t="s">
        <v>70</v>
      </c>
      <c r="H968" s="11" t="s">
        <v>26</v>
      </c>
      <c r="I968" s="15">
        <v>100000000</v>
      </c>
      <c r="J968" s="15">
        <v>35000000</v>
      </c>
      <c r="K968" s="15">
        <v>10000000</v>
      </c>
      <c r="L968" s="15">
        <f t="shared" si="20"/>
        <v>145000000</v>
      </c>
      <c r="M968" s="29"/>
    </row>
    <row r="969" spans="1:13" ht="18" customHeight="1">
      <c r="A969" s="11">
        <v>963</v>
      </c>
      <c r="B969" s="11" t="s">
        <v>3269</v>
      </c>
      <c r="C969" s="11" t="s">
        <v>3282</v>
      </c>
      <c r="D969" s="11">
        <v>3</v>
      </c>
      <c r="E969" s="22" t="s">
        <v>3331</v>
      </c>
      <c r="F969" s="11" t="s">
        <v>28</v>
      </c>
      <c r="G969" s="11" t="s">
        <v>70</v>
      </c>
      <c r="H969" s="11" t="s">
        <v>26</v>
      </c>
      <c r="I969" s="15">
        <v>3000000000</v>
      </c>
      <c r="J969" s="15">
        <v>1500000000</v>
      </c>
      <c r="K969" s="15">
        <v>100000000</v>
      </c>
      <c r="L969" s="15">
        <f t="shared" si="20"/>
        <v>4600000000</v>
      </c>
      <c r="M969" s="11"/>
    </row>
    <row r="970" spans="1:13" ht="18" customHeight="1">
      <c r="A970" s="11">
        <v>964</v>
      </c>
      <c r="B970" s="11" t="s">
        <v>3269</v>
      </c>
      <c r="C970" s="11" t="s">
        <v>3282</v>
      </c>
      <c r="D970" s="11">
        <v>3</v>
      </c>
      <c r="E970" s="22" t="s">
        <v>3332</v>
      </c>
      <c r="F970" s="11" t="s">
        <v>28</v>
      </c>
      <c r="G970" s="11" t="s">
        <v>70</v>
      </c>
      <c r="H970" s="11" t="s">
        <v>26</v>
      </c>
      <c r="I970" s="15">
        <v>211599000</v>
      </c>
      <c r="J970" s="15">
        <v>118469000</v>
      </c>
      <c r="K970" s="15"/>
      <c r="L970" s="15">
        <f t="shared" si="20"/>
        <v>330068000</v>
      </c>
      <c r="M970" s="29"/>
    </row>
    <row r="971" spans="1:13" ht="18" customHeight="1">
      <c r="A971" s="11">
        <v>965</v>
      </c>
      <c r="B971" s="11" t="s">
        <v>3269</v>
      </c>
      <c r="C971" s="11" t="s">
        <v>540</v>
      </c>
      <c r="D971" s="11">
        <v>3</v>
      </c>
      <c r="E971" s="22" t="s">
        <v>3313</v>
      </c>
      <c r="F971" s="11" t="s">
        <v>28</v>
      </c>
      <c r="G971" s="11" t="s">
        <v>70</v>
      </c>
      <c r="H971" s="11" t="s">
        <v>26</v>
      </c>
      <c r="I971" s="15">
        <v>250000000</v>
      </c>
      <c r="J971" s="15"/>
      <c r="K971" s="15"/>
      <c r="L971" s="15">
        <f t="shared" si="20"/>
        <v>250000000</v>
      </c>
      <c r="M971" s="11"/>
    </row>
    <row r="972" spans="1:13" ht="18" customHeight="1">
      <c r="A972" s="11">
        <v>966</v>
      </c>
      <c r="B972" s="11" t="s">
        <v>130</v>
      </c>
      <c r="C972" s="11" t="s">
        <v>32</v>
      </c>
      <c r="D972" s="11">
        <v>3</v>
      </c>
      <c r="E972" s="22" t="s">
        <v>3320</v>
      </c>
      <c r="F972" s="57" t="s">
        <v>20</v>
      </c>
      <c r="G972" s="11" t="s">
        <v>70</v>
      </c>
      <c r="H972" s="11" t="s">
        <v>26</v>
      </c>
      <c r="I972" s="15">
        <v>120000000</v>
      </c>
      <c r="J972" s="15"/>
      <c r="K972" s="15"/>
      <c r="L972" s="15">
        <f t="shared" si="20"/>
        <v>120000000</v>
      </c>
      <c r="M972" s="29"/>
    </row>
    <row r="973" spans="1:13" ht="18" customHeight="1">
      <c r="A973" s="11">
        <v>967</v>
      </c>
      <c r="B973" s="11" t="s">
        <v>130</v>
      </c>
      <c r="C973" s="11" t="s">
        <v>32</v>
      </c>
      <c r="D973" s="11">
        <v>3</v>
      </c>
      <c r="E973" s="22" t="s">
        <v>3319</v>
      </c>
      <c r="F973" s="57" t="s">
        <v>20</v>
      </c>
      <c r="G973" s="11" t="s">
        <v>70</v>
      </c>
      <c r="H973" s="11" t="s">
        <v>26</v>
      </c>
      <c r="I973" s="15">
        <v>420000000</v>
      </c>
      <c r="J973" s="15"/>
      <c r="K973" s="15"/>
      <c r="L973" s="15">
        <f t="shared" si="20"/>
        <v>420000000</v>
      </c>
      <c r="M973" s="29"/>
    </row>
    <row r="974" spans="1:13" ht="18" customHeight="1">
      <c r="A974" s="11">
        <v>968</v>
      </c>
      <c r="B974" s="11" t="s">
        <v>130</v>
      </c>
      <c r="C974" s="11" t="s">
        <v>3298</v>
      </c>
      <c r="D974" s="11">
        <v>3</v>
      </c>
      <c r="E974" s="22" t="s">
        <v>3327</v>
      </c>
      <c r="F974" s="11" t="s">
        <v>28</v>
      </c>
      <c r="G974" s="11" t="s">
        <v>70</v>
      </c>
      <c r="H974" s="11" t="s">
        <v>26</v>
      </c>
      <c r="I974" s="15">
        <v>4000000000</v>
      </c>
      <c r="J974" s="15"/>
      <c r="K974" s="15"/>
      <c r="L974" s="15">
        <f t="shared" si="20"/>
        <v>4000000000</v>
      </c>
      <c r="M974" s="29"/>
    </row>
    <row r="975" spans="1:13" ht="18" customHeight="1">
      <c r="A975" s="11">
        <v>969</v>
      </c>
      <c r="B975" s="11" t="s">
        <v>130</v>
      </c>
      <c r="C975" s="11" t="s">
        <v>134</v>
      </c>
      <c r="D975" s="11">
        <v>3</v>
      </c>
      <c r="E975" s="22" t="s">
        <v>3335</v>
      </c>
      <c r="F975" s="57" t="s">
        <v>20</v>
      </c>
      <c r="G975" s="11" t="s">
        <v>70</v>
      </c>
      <c r="H975" s="11" t="s">
        <v>26</v>
      </c>
      <c r="I975" s="15">
        <v>300000000</v>
      </c>
      <c r="J975" s="15"/>
      <c r="K975" s="15"/>
      <c r="L975" s="15">
        <f t="shared" si="20"/>
        <v>300000000</v>
      </c>
      <c r="M975" s="29"/>
    </row>
    <row r="976" spans="1:13" ht="18" customHeight="1">
      <c r="A976" s="11">
        <v>970</v>
      </c>
      <c r="B976" s="11" t="s">
        <v>130</v>
      </c>
      <c r="C976" s="11" t="s">
        <v>134</v>
      </c>
      <c r="D976" s="11">
        <v>3</v>
      </c>
      <c r="E976" s="22" t="s">
        <v>3336</v>
      </c>
      <c r="F976" s="57" t="s">
        <v>20</v>
      </c>
      <c r="G976" s="11" t="s">
        <v>70</v>
      </c>
      <c r="H976" s="11" t="s">
        <v>26</v>
      </c>
      <c r="I976" s="15">
        <v>160000000</v>
      </c>
      <c r="J976" s="15"/>
      <c r="K976" s="15"/>
      <c r="L976" s="15">
        <f t="shared" si="20"/>
        <v>160000000</v>
      </c>
      <c r="M976" s="29"/>
    </row>
    <row r="977" spans="1:13" ht="18" customHeight="1">
      <c r="A977" s="11">
        <v>971</v>
      </c>
      <c r="B977" s="11" t="s">
        <v>130</v>
      </c>
      <c r="C977" s="11" t="s">
        <v>43</v>
      </c>
      <c r="D977" s="11">
        <v>3</v>
      </c>
      <c r="E977" s="22" t="s">
        <v>3317</v>
      </c>
      <c r="F977" s="57" t="s">
        <v>20</v>
      </c>
      <c r="G977" s="11" t="s">
        <v>70</v>
      </c>
      <c r="H977" s="11" t="s">
        <v>31</v>
      </c>
      <c r="I977" s="15">
        <v>256000000</v>
      </c>
      <c r="J977" s="15">
        <v>364000000</v>
      </c>
      <c r="K977" s="15"/>
      <c r="L977" s="15">
        <f t="shared" si="20"/>
        <v>620000000</v>
      </c>
      <c r="M977" s="29" t="s">
        <v>90</v>
      </c>
    </row>
    <row r="978" spans="1:13" ht="18" customHeight="1">
      <c r="A978" s="11">
        <v>972</v>
      </c>
      <c r="B978" s="11" t="s">
        <v>130</v>
      </c>
      <c r="C978" s="11" t="s">
        <v>43</v>
      </c>
      <c r="D978" s="11">
        <v>3</v>
      </c>
      <c r="E978" s="22" t="s">
        <v>3318</v>
      </c>
      <c r="F978" s="11" t="s">
        <v>25</v>
      </c>
      <c r="G978" s="11" t="s">
        <v>70</v>
      </c>
      <c r="H978" s="11" t="s">
        <v>26</v>
      </c>
      <c r="I978" s="15">
        <v>100000000</v>
      </c>
      <c r="J978" s="15">
        <v>300000000</v>
      </c>
      <c r="K978" s="15">
        <v>8000000</v>
      </c>
      <c r="L978" s="15">
        <f t="shared" si="20"/>
        <v>408000000</v>
      </c>
      <c r="M978" s="29"/>
    </row>
    <row r="979" spans="1:13" ht="18" customHeight="1">
      <c r="A979" s="11">
        <v>973</v>
      </c>
      <c r="B979" s="11" t="s">
        <v>130</v>
      </c>
      <c r="C979" s="11" t="s">
        <v>42</v>
      </c>
      <c r="D979" s="11">
        <v>3</v>
      </c>
      <c r="E979" s="22" t="s">
        <v>3311</v>
      </c>
      <c r="F979" s="11" t="s">
        <v>28</v>
      </c>
      <c r="G979" s="11" t="s">
        <v>70</v>
      </c>
      <c r="H979" s="11" t="s">
        <v>26</v>
      </c>
      <c r="I979" s="15">
        <v>945484121</v>
      </c>
      <c r="J979" s="15">
        <v>867021840</v>
      </c>
      <c r="K979" s="15">
        <v>254215111</v>
      </c>
      <c r="L979" s="15">
        <f t="shared" si="20"/>
        <v>2066721072</v>
      </c>
      <c r="M979" s="29"/>
    </row>
    <row r="980" spans="1:13" ht="18" customHeight="1">
      <c r="A980" s="11">
        <v>974</v>
      </c>
      <c r="B980" s="11" t="s">
        <v>130</v>
      </c>
      <c r="C980" s="11" t="s">
        <v>42</v>
      </c>
      <c r="D980" s="11">
        <v>3</v>
      </c>
      <c r="E980" s="22" t="s">
        <v>3310</v>
      </c>
      <c r="F980" s="11" t="s">
        <v>28</v>
      </c>
      <c r="G980" s="11" t="s">
        <v>70</v>
      </c>
      <c r="H980" s="11" t="s">
        <v>26</v>
      </c>
      <c r="I980" s="15">
        <v>742150112</v>
      </c>
      <c r="J980" s="15">
        <v>654021840</v>
      </c>
      <c r="K980" s="15">
        <v>154816350</v>
      </c>
      <c r="L980" s="15">
        <f t="shared" si="20"/>
        <v>1550988302</v>
      </c>
      <c r="M980" s="29"/>
    </row>
    <row r="981" spans="1:13" ht="18" customHeight="1">
      <c r="A981" s="11">
        <v>975</v>
      </c>
      <c r="B981" s="11" t="s">
        <v>130</v>
      </c>
      <c r="C981" s="11" t="s">
        <v>42</v>
      </c>
      <c r="D981" s="11">
        <v>3</v>
      </c>
      <c r="E981" s="22" t="s">
        <v>3312</v>
      </c>
      <c r="F981" s="11" t="s">
        <v>28</v>
      </c>
      <c r="G981" s="11" t="s">
        <v>70</v>
      </c>
      <c r="H981" s="11" t="s">
        <v>26</v>
      </c>
      <c r="I981" s="15">
        <v>248975124</v>
      </c>
      <c r="J981" s="15">
        <v>356841210</v>
      </c>
      <c r="K981" s="15">
        <v>75642121</v>
      </c>
      <c r="L981" s="15">
        <f t="shared" si="20"/>
        <v>681458455</v>
      </c>
      <c r="M981" s="29"/>
    </row>
    <row r="982" spans="1:13" ht="18" customHeight="1">
      <c r="A982" s="11">
        <v>976</v>
      </c>
      <c r="B982" s="11" t="s">
        <v>130</v>
      </c>
      <c r="C982" s="11" t="s">
        <v>94</v>
      </c>
      <c r="D982" s="11">
        <v>3</v>
      </c>
      <c r="E982" s="22" t="s">
        <v>3321</v>
      </c>
      <c r="F982" s="11" t="s">
        <v>62</v>
      </c>
      <c r="G982" s="11" t="s">
        <v>70</v>
      </c>
      <c r="H982" s="11" t="s">
        <v>26</v>
      </c>
      <c r="I982" s="15">
        <v>150000000</v>
      </c>
      <c r="J982" s="15">
        <v>860000000</v>
      </c>
      <c r="K982" s="15">
        <v>90000000</v>
      </c>
      <c r="L982" s="15">
        <f t="shared" si="20"/>
        <v>1100000000</v>
      </c>
      <c r="M982" s="29"/>
    </row>
    <row r="983" spans="1:13" ht="18" customHeight="1">
      <c r="A983" s="11">
        <v>977</v>
      </c>
      <c r="B983" s="11" t="s">
        <v>130</v>
      </c>
      <c r="C983" s="11" t="s">
        <v>135</v>
      </c>
      <c r="D983" s="11">
        <v>3</v>
      </c>
      <c r="E983" s="22" t="s">
        <v>3337</v>
      </c>
      <c r="F983" s="57" t="s">
        <v>20</v>
      </c>
      <c r="G983" s="11" t="s">
        <v>70</v>
      </c>
      <c r="H983" s="11" t="s">
        <v>31</v>
      </c>
      <c r="I983" s="15">
        <v>240000000</v>
      </c>
      <c r="J983" s="15">
        <v>100000000</v>
      </c>
      <c r="K983" s="15"/>
      <c r="L983" s="15">
        <f t="shared" si="20"/>
        <v>340000000</v>
      </c>
      <c r="M983" s="29" t="s">
        <v>208</v>
      </c>
    </row>
    <row r="984" spans="1:13" ht="18" customHeight="1">
      <c r="A984" s="11">
        <v>978</v>
      </c>
      <c r="B984" s="11" t="s">
        <v>130</v>
      </c>
      <c r="C984" s="11" t="s">
        <v>40</v>
      </c>
      <c r="D984" s="11">
        <v>3</v>
      </c>
      <c r="E984" s="22" t="s">
        <v>3315</v>
      </c>
      <c r="F984" s="11" t="s">
        <v>45</v>
      </c>
      <c r="G984" s="11" t="s">
        <v>70</v>
      </c>
      <c r="H984" s="11" t="s">
        <v>26</v>
      </c>
      <c r="I984" s="15">
        <v>196000000</v>
      </c>
      <c r="J984" s="15"/>
      <c r="K984" s="15"/>
      <c r="L984" s="15">
        <f t="shared" si="20"/>
        <v>196000000</v>
      </c>
      <c r="M984" s="29"/>
    </row>
    <row r="985" spans="1:13" ht="18" customHeight="1">
      <c r="A985" s="11">
        <v>979</v>
      </c>
      <c r="B985" s="11" t="s">
        <v>130</v>
      </c>
      <c r="C985" s="11" t="s">
        <v>27</v>
      </c>
      <c r="D985" s="11">
        <v>3</v>
      </c>
      <c r="E985" s="22" t="s">
        <v>3323</v>
      </c>
      <c r="F985" s="11" t="s">
        <v>24</v>
      </c>
      <c r="G985" s="11" t="s">
        <v>70</v>
      </c>
      <c r="H985" s="11" t="s">
        <v>26</v>
      </c>
      <c r="I985" s="15">
        <v>30000000</v>
      </c>
      <c r="J985" s="15"/>
      <c r="K985" s="15"/>
      <c r="L985" s="15">
        <f t="shared" ref="L985:L1048" si="21">I985+J985+K985</f>
        <v>30000000</v>
      </c>
      <c r="M985" s="29"/>
    </row>
    <row r="986" spans="1:13" ht="18" customHeight="1">
      <c r="A986" s="11">
        <v>980</v>
      </c>
      <c r="B986" s="11" t="s">
        <v>130</v>
      </c>
      <c r="C986" s="11" t="s">
        <v>27</v>
      </c>
      <c r="D986" s="11">
        <v>3</v>
      </c>
      <c r="E986" s="22" t="s">
        <v>3322</v>
      </c>
      <c r="F986" s="11" t="s">
        <v>24</v>
      </c>
      <c r="G986" s="11" t="s">
        <v>70</v>
      </c>
      <c r="H986" s="11" t="s">
        <v>26</v>
      </c>
      <c r="I986" s="15">
        <v>30000000</v>
      </c>
      <c r="J986" s="15"/>
      <c r="K986" s="15"/>
      <c r="L986" s="15">
        <f t="shared" si="21"/>
        <v>30000000</v>
      </c>
      <c r="M986" s="29"/>
    </row>
    <row r="987" spans="1:13" ht="18" customHeight="1">
      <c r="A987" s="11">
        <v>981</v>
      </c>
      <c r="B987" s="12" t="s">
        <v>4668</v>
      </c>
      <c r="C987" s="12" t="s">
        <v>4669</v>
      </c>
      <c r="D987" s="12">
        <v>3</v>
      </c>
      <c r="E987" s="16" t="s">
        <v>4672</v>
      </c>
      <c r="F987" s="57" t="s">
        <v>20</v>
      </c>
      <c r="G987" s="12" t="s">
        <v>4670</v>
      </c>
      <c r="H987" s="12" t="s">
        <v>4671</v>
      </c>
      <c r="I987" s="14">
        <v>94000000000</v>
      </c>
      <c r="J987" s="14"/>
      <c r="K987" s="14"/>
      <c r="L987" s="14">
        <f t="shared" si="21"/>
        <v>94000000000</v>
      </c>
      <c r="M987" s="69" t="s">
        <v>3587</v>
      </c>
    </row>
    <row r="988" spans="1:13" ht="18" customHeight="1">
      <c r="A988" s="11">
        <v>982</v>
      </c>
      <c r="B988" s="57" t="s">
        <v>3544</v>
      </c>
      <c r="C988" s="12" t="s">
        <v>120</v>
      </c>
      <c r="D988" s="12">
        <v>3</v>
      </c>
      <c r="E988" s="16" t="s">
        <v>3588</v>
      </c>
      <c r="F988" s="11" t="s">
        <v>62</v>
      </c>
      <c r="G988" s="11" t="s">
        <v>176</v>
      </c>
      <c r="H988" s="12" t="s">
        <v>31</v>
      </c>
      <c r="I988" s="14">
        <v>200000000</v>
      </c>
      <c r="J988" s="14">
        <v>10000000</v>
      </c>
      <c r="K988" s="14"/>
      <c r="L988" s="15">
        <f t="shared" si="21"/>
        <v>210000000</v>
      </c>
      <c r="M988" s="69" t="s">
        <v>3587</v>
      </c>
    </row>
    <row r="989" spans="1:13" ht="18" customHeight="1">
      <c r="A989" s="11">
        <v>983</v>
      </c>
      <c r="B989" s="57" t="s">
        <v>3544</v>
      </c>
      <c r="C989" s="46" t="s">
        <v>120</v>
      </c>
      <c r="D989" s="46">
        <v>3</v>
      </c>
      <c r="E989" s="55" t="s">
        <v>3586</v>
      </c>
      <c r="F989" s="11" t="s">
        <v>62</v>
      </c>
      <c r="G989" s="11" t="s">
        <v>176</v>
      </c>
      <c r="H989" s="46" t="s">
        <v>0</v>
      </c>
      <c r="I989" s="52">
        <v>240000000</v>
      </c>
      <c r="J989" s="52">
        <v>160000000</v>
      </c>
      <c r="K989" s="52"/>
      <c r="L989" s="15">
        <f t="shared" si="21"/>
        <v>400000000</v>
      </c>
      <c r="M989" s="69" t="s">
        <v>3587</v>
      </c>
    </row>
    <row r="990" spans="1:13" ht="18" customHeight="1">
      <c r="A990" s="11">
        <v>984</v>
      </c>
      <c r="B990" s="57" t="s">
        <v>3544</v>
      </c>
      <c r="C990" s="11" t="s">
        <v>120</v>
      </c>
      <c r="D990" s="11">
        <v>3</v>
      </c>
      <c r="E990" s="22" t="s">
        <v>3585</v>
      </c>
      <c r="F990" s="11" t="s">
        <v>62</v>
      </c>
      <c r="G990" s="11" t="s">
        <v>67</v>
      </c>
      <c r="H990" s="11" t="s">
        <v>0</v>
      </c>
      <c r="I990" s="15">
        <v>313714000</v>
      </c>
      <c r="J990" s="15">
        <v>63278954</v>
      </c>
      <c r="K990" s="15"/>
      <c r="L990" s="15">
        <f t="shared" si="21"/>
        <v>376992954</v>
      </c>
      <c r="M990" s="29"/>
    </row>
    <row r="991" spans="1:13" ht="18" customHeight="1">
      <c r="A991" s="11">
        <v>985</v>
      </c>
      <c r="B991" s="57" t="s">
        <v>3544</v>
      </c>
      <c r="C991" s="32" t="s">
        <v>3603</v>
      </c>
      <c r="D991" s="11">
        <v>3</v>
      </c>
      <c r="E991" s="22" t="s">
        <v>3604</v>
      </c>
      <c r="F991" s="11" t="s">
        <v>116</v>
      </c>
      <c r="G991" s="11" t="s">
        <v>67</v>
      </c>
      <c r="H991" s="11" t="s">
        <v>26</v>
      </c>
      <c r="I991" s="15">
        <v>80000000</v>
      </c>
      <c r="J991" s="15">
        <v>30000000</v>
      </c>
      <c r="K991" s="74"/>
      <c r="L991" s="15">
        <f t="shared" si="21"/>
        <v>110000000</v>
      </c>
      <c r="M991" s="66"/>
    </row>
    <row r="992" spans="1:13" ht="18" customHeight="1">
      <c r="A992" s="11">
        <v>986</v>
      </c>
      <c r="B992" s="57" t="s">
        <v>3544</v>
      </c>
      <c r="C992" s="11" t="s">
        <v>3613</v>
      </c>
      <c r="D992" s="11">
        <v>3</v>
      </c>
      <c r="E992" s="22" t="s">
        <v>3614</v>
      </c>
      <c r="F992" s="57" t="s">
        <v>20</v>
      </c>
      <c r="G992" s="11" t="s">
        <v>67</v>
      </c>
      <c r="H992" s="11" t="s">
        <v>1</v>
      </c>
      <c r="I992" s="15">
        <v>228978835</v>
      </c>
      <c r="J992" s="15">
        <v>2800000</v>
      </c>
      <c r="K992" s="15"/>
      <c r="L992" s="15">
        <f t="shared" si="21"/>
        <v>231778835</v>
      </c>
      <c r="M992" s="11"/>
    </row>
    <row r="993" spans="1:13" ht="18" customHeight="1">
      <c r="A993" s="11">
        <v>987</v>
      </c>
      <c r="B993" s="57" t="s">
        <v>3544</v>
      </c>
      <c r="C993" s="11" t="s">
        <v>115</v>
      </c>
      <c r="D993" s="11">
        <v>3</v>
      </c>
      <c r="E993" s="22" t="s">
        <v>3589</v>
      </c>
      <c r="F993" s="11" t="s">
        <v>116</v>
      </c>
      <c r="G993" s="11" t="s">
        <v>67</v>
      </c>
      <c r="H993" s="11" t="s">
        <v>31</v>
      </c>
      <c r="I993" s="15">
        <v>565949000</v>
      </c>
      <c r="J993" s="15">
        <v>343538000</v>
      </c>
      <c r="K993" s="15"/>
      <c r="L993" s="15">
        <f t="shared" si="21"/>
        <v>909487000</v>
      </c>
      <c r="M993" s="29" t="s">
        <v>734</v>
      </c>
    </row>
    <row r="994" spans="1:13" ht="18" customHeight="1">
      <c r="A994" s="11">
        <v>988</v>
      </c>
      <c r="B994" s="57" t="s">
        <v>3544</v>
      </c>
      <c r="C994" s="11" t="s">
        <v>115</v>
      </c>
      <c r="D994" s="11">
        <v>3</v>
      </c>
      <c r="E994" s="22" t="s">
        <v>3590</v>
      </c>
      <c r="F994" s="11" t="s">
        <v>116</v>
      </c>
      <c r="G994" s="11" t="s">
        <v>67</v>
      </c>
      <c r="H994" s="11" t="s">
        <v>0</v>
      </c>
      <c r="I994" s="15">
        <v>213820777</v>
      </c>
      <c r="J994" s="15">
        <v>146104951</v>
      </c>
      <c r="K994" s="15">
        <v>1531484</v>
      </c>
      <c r="L994" s="15">
        <f t="shared" si="21"/>
        <v>361457212</v>
      </c>
      <c r="M994" s="11"/>
    </row>
    <row r="995" spans="1:13" ht="18" customHeight="1">
      <c r="A995" s="11">
        <v>989</v>
      </c>
      <c r="B995" s="57" t="s">
        <v>3544</v>
      </c>
      <c r="C995" s="12" t="s">
        <v>170</v>
      </c>
      <c r="D995" s="11">
        <v>3</v>
      </c>
      <c r="E995" s="22" t="s">
        <v>3605</v>
      </c>
      <c r="F995" s="57" t="s">
        <v>20</v>
      </c>
      <c r="G995" s="11" t="s">
        <v>67</v>
      </c>
      <c r="H995" s="11" t="s">
        <v>26</v>
      </c>
      <c r="I995" s="15">
        <v>207000000</v>
      </c>
      <c r="J995" s="15"/>
      <c r="K995" s="15"/>
      <c r="L995" s="15">
        <f t="shared" si="21"/>
        <v>207000000</v>
      </c>
      <c r="M995" s="11"/>
    </row>
    <row r="996" spans="1:13" ht="18" customHeight="1">
      <c r="A996" s="11">
        <v>990</v>
      </c>
      <c r="B996" s="57" t="s">
        <v>3544</v>
      </c>
      <c r="C996" s="12" t="s">
        <v>3550</v>
      </c>
      <c r="D996" s="12">
        <v>3</v>
      </c>
      <c r="E996" s="16" t="s">
        <v>3595</v>
      </c>
      <c r="F996" s="11" t="s">
        <v>116</v>
      </c>
      <c r="G996" s="12" t="s">
        <v>17</v>
      </c>
      <c r="H996" s="12" t="s">
        <v>18</v>
      </c>
      <c r="I996" s="14">
        <v>148601986</v>
      </c>
      <c r="J996" s="14">
        <v>0</v>
      </c>
      <c r="K996" s="14"/>
      <c r="L996" s="15">
        <f t="shared" si="21"/>
        <v>148601986</v>
      </c>
      <c r="M996" s="12"/>
    </row>
    <row r="997" spans="1:13" ht="18" customHeight="1">
      <c r="A997" s="11">
        <v>991</v>
      </c>
      <c r="B997" s="57" t="s">
        <v>3544</v>
      </c>
      <c r="C997" s="12" t="s">
        <v>3550</v>
      </c>
      <c r="D997" s="12">
        <v>3</v>
      </c>
      <c r="E997" s="16" t="s">
        <v>3592</v>
      </c>
      <c r="F997" s="11" t="s">
        <v>116</v>
      </c>
      <c r="G997" s="12" t="s">
        <v>17</v>
      </c>
      <c r="H997" s="12" t="s">
        <v>18</v>
      </c>
      <c r="I997" s="14">
        <v>277889818</v>
      </c>
      <c r="J997" s="14">
        <v>123274622</v>
      </c>
      <c r="K997" s="14">
        <v>0</v>
      </c>
      <c r="L997" s="15">
        <f t="shared" si="21"/>
        <v>401164440</v>
      </c>
      <c r="M997" s="12"/>
    </row>
    <row r="998" spans="1:13" ht="18" customHeight="1">
      <c r="A998" s="11">
        <v>992</v>
      </c>
      <c r="B998" s="57" t="s">
        <v>3544</v>
      </c>
      <c r="C998" s="12" t="s">
        <v>3550</v>
      </c>
      <c r="D998" s="12">
        <v>3</v>
      </c>
      <c r="E998" s="16" t="s">
        <v>3593</v>
      </c>
      <c r="F998" s="11" t="s">
        <v>116</v>
      </c>
      <c r="G998" s="12" t="s">
        <v>17</v>
      </c>
      <c r="H998" s="12" t="s">
        <v>18</v>
      </c>
      <c r="I998" s="14">
        <v>205793188</v>
      </c>
      <c r="J998" s="14">
        <v>81971540</v>
      </c>
      <c r="K998" s="14">
        <v>0</v>
      </c>
      <c r="L998" s="15">
        <f t="shared" si="21"/>
        <v>287764728</v>
      </c>
      <c r="M998" s="12"/>
    </row>
    <row r="999" spans="1:13" ht="18" customHeight="1">
      <c r="A999" s="11">
        <v>993</v>
      </c>
      <c r="B999" s="57" t="s">
        <v>3544</v>
      </c>
      <c r="C999" s="11" t="s">
        <v>139</v>
      </c>
      <c r="D999" s="11">
        <v>3</v>
      </c>
      <c r="E999" s="22" t="s">
        <v>3598</v>
      </c>
      <c r="F999" s="11" t="s">
        <v>116</v>
      </c>
      <c r="G999" s="11" t="s">
        <v>37</v>
      </c>
      <c r="H999" s="11" t="s">
        <v>18</v>
      </c>
      <c r="I999" s="15">
        <v>477037000</v>
      </c>
      <c r="J999" s="15">
        <v>717192000</v>
      </c>
      <c r="K999" s="15"/>
      <c r="L999" s="15">
        <f t="shared" si="21"/>
        <v>1194229000</v>
      </c>
      <c r="M999" s="11"/>
    </row>
    <row r="1000" spans="1:13" ht="18" customHeight="1">
      <c r="A1000" s="11">
        <v>994</v>
      </c>
      <c r="B1000" s="57" t="s">
        <v>3544</v>
      </c>
      <c r="C1000" s="11" t="s">
        <v>3550</v>
      </c>
      <c r="D1000" s="11">
        <v>3</v>
      </c>
      <c r="E1000" s="22" t="s">
        <v>3597</v>
      </c>
      <c r="F1000" s="11" t="s">
        <v>116</v>
      </c>
      <c r="G1000" s="11" t="s">
        <v>17</v>
      </c>
      <c r="H1000" s="11" t="s">
        <v>0</v>
      </c>
      <c r="I1000" s="15">
        <v>183747000</v>
      </c>
      <c r="J1000" s="15">
        <v>350049000</v>
      </c>
      <c r="K1000" s="15">
        <v>366000</v>
      </c>
      <c r="L1000" s="15">
        <f t="shared" si="21"/>
        <v>534162000</v>
      </c>
      <c r="M1000" s="11"/>
    </row>
    <row r="1001" spans="1:13" ht="18" customHeight="1">
      <c r="A1001" s="11">
        <v>995</v>
      </c>
      <c r="B1001" s="57" t="s">
        <v>3544</v>
      </c>
      <c r="C1001" s="12" t="s">
        <v>3550</v>
      </c>
      <c r="D1001" s="12">
        <v>3</v>
      </c>
      <c r="E1001" s="16" t="s">
        <v>3594</v>
      </c>
      <c r="F1001" s="11" t="s">
        <v>116</v>
      </c>
      <c r="G1001" s="12" t="s">
        <v>17</v>
      </c>
      <c r="H1001" s="12" t="s">
        <v>18</v>
      </c>
      <c r="I1001" s="14">
        <v>102285052</v>
      </c>
      <c r="J1001" s="14">
        <v>43234711</v>
      </c>
      <c r="K1001" s="14"/>
      <c r="L1001" s="15">
        <f t="shared" si="21"/>
        <v>145519763</v>
      </c>
      <c r="M1001" s="12"/>
    </row>
    <row r="1002" spans="1:13" ht="18" customHeight="1">
      <c r="A1002" s="11">
        <v>996</v>
      </c>
      <c r="B1002" s="57" t="s">
        <v>3544</v>
      </c>
      <c r="C1002" s="11" t="s">
        <v>3550</v>
      </c>
      <c r="D1002" s="11">
        <v>3</v>
      </c>
      <c r="E1002" s="22" t="s">
        <v>3596</v>
      </c>
      <c r="F1002" s="11" t="s">
        <v>116</v>
      </c>
      <c r="G1002" s="11" t="s">
        <v>17</v>
      </c>
      <c r="H1002" s="11" t="s">
        <v>0</v>
      </c>
      <c r="I1002" s="15">
        <v>162944000</v>
      </c>
      <c r="J1002" s="15">
        <v>117284000</v>
      </c>
      <c r="K1002" s="15">
        <v>317000</v>
      </c>
      <c r="L1002" s="15">
        <f t="shared" si="21"/>
        <v>280545000</v>
      </c>
      <c r="M1002" s="11"/>
    </row>
    <row r="1003" spans="1:13" ht="18" customHeight="1">
      <c r="A1003" s="11">
        <v>997</v>
      </c>
      <c r="B1003" s="57" t="s">
        <v>3544</v>
      </c>
      <c r="C1003" s="12" t="s">
        <v>3550</v>
      </c>
      <c r="D1003" s="12">
        <v>3</v>
      </c>
      <c r="E1003" s="16" t="s">
        <v>3591</v>
      </c>
      <c r="F1003" s="11" t="s">
        <v>116</v>
      </c>
      <c r="G1003" s="12" t="s">
        <v>17</v>
      </c>
      <c r="H1003" s="12" t="s">
        <v>18</v>
      </c>
      <c r="I1003" s="14">
        <v>148712557</v>
      </c>
      <c r="J1003" s="14">
        <v>199684539</v>
      </c>
      <c r="K1003" s="14">
        <v>0</v>
      </c>
      <c r="L1003" s="15">
        <f t="shared" si="21"/>
        <v>348397096</v>
      </c>
      <c r="M1003" s="12"/>
    </row>
    <row r="1004" spans="1:13" ht="18" customHeight="1">
      <c r="A1004" s="11">
        <v>998</v>
      </c>
      <c r="B1004" s="57" t="s">
        <v>3544</v>
      </c>
      <c r="C1004" s="11" t="s">
        <v>3570</v>
      </c>
      <c r="D1004" s="11">
        <v>3</v>
      </c>
      <c r="E1004" s="20" t="s">
        <v>3610</v>
      </c>
      <c r="F1004" s="57" t="s">
        <v>20</v>
      </c>
      <c r="G1004" s="11" t="s">
        <v>67</v>
      </c>
      <c r="H1004" s="11" t="s">
        <v>1</v>
      </c>
      <c r="I1004" s="15">
        <v>150000000</v>
      </c>
      <c r="J1004" s="15">
        <v>50000000</v>
      </c>
      <c r="K1004" s="15">
        <v>0</v>
      </c>
      <c r="L1004" s="15">
        <f t="shared" si="21"/>
        <v>200000000</v>
      </c>
      <c r="M1004" s="11"/>
    </row>
    <row r="1005" spans="1:13" ht="18" customHeight="1">
      <c r="A1005" s="11">
        <v>999</v>
      </c>
      <c r="B1005" s="57" t="s">
        <v>3544</v>
      </c>
      <c r="C1005" s="11" t="s">
        <v>3570</v>
      </c>
      <c r="D1005" s="11">
        <v>3</v>
      </c>
      <c r="E1005" s="20" t="s">
        <v>3609</v>
      </c>
      <c r="F1005" s="57" t="s">
        <v>20</v>
      </c>
      <c r="G1005" s="11" t="s">
        <v>67</v>
      </c>
      <c r="H1005" s="11" t="s">
        <v>1</v>
      </c>
      <c r="I1005" s="15">
        <v>200000000</v>
      </c>
      <c r="J1005" s="15">
        <v>1000000</v>
      </c>
      <c r="K1005" s="15">
        <v>0</v>
      </c>
      <c r="L1005" s="15">
        <f t="shared" si="21"/>
        <v>201000000</v>
      </c>
      <c r="M1005" s="11"/>
    </row>
    <row r="1006" spans="1:13" ht="18" customHeight="1">
      <c r="A1006" s="11">
        <v>1000</v>
      </c>
      <c r="B1006" s="57" t="s">
        <v>3544</v>
      </c>
      <c r="C1006" s="11" t="s">
        <v>3570</v>
      </c>
      <c r="D1006" s="11">
        <v>3</v>
      </c>
      <c r="E1006" s="20" t="s">
        <v>3608</v>
      </c>
      <c r="F1006" s="57" t="s">
        <v>20</v>
      </c>
      <c r="G1006" s="11" t="s">
        <v>67</v>
      </c>
      <c r="H1006" s="11" t="s">
        <v>1</v>
      </c>
      <c r="I1006" s="15">
        <v>200000000</v>
      </c>
      <c r="J1006" s="15">
        <v>20000000</v>
      </c>
      <c r="K1006" s="15">
        <v>0</v>
      </c>
      <c r="L1006" s="15">
        <f t="shared" si="21"/>
        <v>220000000</v>
      </c>
      <c r="M1006" s="11"/>
    </row>
    <row r="1007" spans="1:13" ht="18" customHeight="1">
      <c r="A1007" s="11">
        <v>1001</v>
      </c>
      <c r="B1007" s="57" t="s">
        <v>3544</v>
      </c>
      <c r="C1007" s="11" t="s">
        <v>3570</v>
      </c>
      <c r="D1007" s="11">
        <v>3</v>
      </c>
      <c r="E1007" s="20" t="s">
        <v>3611</v>
      </c>
      <c r="F1007" s="57" t="s">
        <v>20</v>
      </c>
      <c r="G1007" s="11" t="s">
        <v>67</v>
      </c>
      <c r="H1007" s="11" t="s">
        <v>31</v>
      </c>
      <c r="I1007" s="15">
        <v>120000000</v>
      </c>
      <c r="J1007" s="15"/>
      <c r="K1007" s="15">
        <v>0</v>
      </c>
      <c r="L1007" s="15">
        <f t="shared" si="21"/>
        <v>120000000</v>
      </c>
      <c r="M1007" s="11" t="s">
        <v>3911</v>
      </c>
    </row>
    <row r="1008" spans="1:13" ht="18" customHeight="1">
      <c r="A1008" s="11">
        <v>1002</v>
      </c>
      <c r="B1008" s="57" t="s">
        <v>3544</v>
      </c>
      <c r="C1008" s="11" t="s">
        <v>3570</v>
      </c>
      <c r="D1008" s="11">
        <v>3</v>
      </c>
      <c r="E1008" s="22" t="s">
        <v>3606</v>
      </c>
      <c r="F1008" s="57" t="s">
        <v>20</v>
      </c>
      <c r="G1008" s="11" t="s">
        <v>176</v>
      </c>
      <c r="H1008" s="11" t="s">
        <v>1</v>
      </c>
      <c r="I1008" s="15">
        <v>50000000</v>
      </c>
      <c r="J1008" s="15"/>
      <c r="K1008" s="15"/>
      <c r="L1008" s="15">
        <f t="shared" si="21"/>
        <v>50000000</v>
      </c>
      <c r="M1008" s="11"/>
    </row>
    <row r="1009" spans="1:13" ht="18" customHeight="1">
      <c r="A1009" s="11">
        <v>1003</v>
      </c>
      <c r="B1009" s="57" t="s">
        <v>3544</v>
      </c>
      <c r="C1009" s="11" t="s">
        <v>3570</v>
      </c>
      <c r="D1009" s="11">
        <v>3</v>
      </c>
      <c r="E1009" s="22" t="s">
        <v>3607</v>
      </c>
      <c r="F1009" s="57" t="s">
        <v>20</v>
      </c>
      <c r="G1009" s="11" t="s">
        <v>176</v>
      </c>
      <c r="H1009" s="11" t="s">
        <v>0</v>
      </c>
      <c r="I1009" s="15">
        <v>700000000</v>
      </c>
      <c r="J1009" s="15">
        <v>150000000</v>
      </c>
      <c r="K1009" s="15"/>
      <c r="L1009" s="15">
        <f t="shared" si="21"/>
        <v>850000000</v>
      </c>
      <c r="M1009" s="29"/>
    </row>
    <row r="1010" spans="1:13" ht="18" customHeight="1">
      <c r="A1010" s="11">
        <v>1004</v>
      </c>
      <c r="B1010" s="57" t="s">
        <v>3544</v>
      </c>
      <c r="C1010" s="11" t="s">
        <v>3553</v>
      </c>
      <c r="D1010" s="11">
        <v>3</v>
      </c>
      <c r="E1010" s="20" t="s">
        <v>3600</v>
      </c>
      <c r="F1010" s="11" t="s">
        <v>116</v>
      </c>
      <c r="G1010" s="11" t="s">
        <v>67</v>
      </c>
      <c r="H1010" s="11" t="s">
        <v>26</v>
      </c>
      <c r="I1010" s="15">
        <v>400000000</v>
      </c>
      <c r="J1010" s="45">
        <v>0</v>
      </c>
      <c r="K1010" s="45">
        <v>0</v>
      </c>
      <c r="L1010" s="15">
        <f t="shared" si="21"/>
        <v>400000000</v>
      </c>
      <c r="M1010" s="66"/>
    </row>
    <row r="1011" spans="1:13" ht="18" customHeight="1">
      <c r="A1011" s="11">
        <v>1005</v>
      </c>
      <c r="B1011" s="57" t="s">
        <v>3544</v>
      </c>
      <c r="C1011" s="11" t="s">
        <v>3553</v>
      </c>
      <c r="D1011" s="11">
        <v>3</v>
      </c>
      <c r="E1011" s="20" t="s">
        <v>3599</v>
      </c>
      <c r="F1011" s="11" t="s">
        <v>116</v>
      </c>
      <c r="G1011" s="11" t="s">
        <v>67</v>
      </c>
      <c r="H1011" s="11" t="s">
        <v>26</v>
      </c>
      <c r="I1011" s="15">
        <v>678280787</v>
      </c>
      <c r="J1011" s="15">
        <v>1935216456</v>
      </c>
      <c r="K1011" s="15">
        <v>0</v>
      </c>
      <c r="L1011" s="15">
        <f t="shared" si="21"/>
        <v>2613497243</v>
      </c>
      <c r="M1011" s="11"/>
    </row>
    <row r="1012" spans="1:13" ht="18" customHeight="1">
      <c r="A1012" s="11">
        <v>1006</v>
      </c>
      <c r="B1012" s="32" t="s">
        <v>3544</v>
      </c>
      <c r="C1012" s="32" t="s">
        <v>140</v>
      </c>
      <c r="D1012" s="32">
        <v>3</v>
      </c>
      <c r="E1012" s="47" t="s">
        <v>3732</v>
      </c>
      <c r="F1012" s="11" t="s">
        <v>4705</v>
      </c>
      <c r="G1012" s="32" t="s">
        <v>4715</v>
      </c>
      <c r="H1012" s="32" t="s">
        <v>26</v>
      </c>
      <c r="I1012" s="45">
        <v>22548934</v>
      </c>
      <c r="J1012" s="45">
        <v>0</v>
      </c>
      <c r="K1012" s="45">
        <v>0</v>
      </c>
      <c r="L1012" s="28">
        <f t="shared" si="21"/>
        <v>22548934</v>
      </c>
      <c r="M1012" s="29"/>
    </row>
    <row r="1013" spans="1:13" ht="18" customHeight="1">
      <c r="A1013" s="11">
        <v>1007</v>
      </c>
      <c r="B1013" s="57" t="s">
        <v>3544</v>
      </c>
      <c r="C1013" s="32" t="s">
        <v>3553</v>
      </c>
      <c r="D1013" s="32">
        <v>3</v>
      </c>
      <c r="E1013" s="33" t="s">
        <v>3601</v>
      </c>
      <c r="F1013" s="11" t="s">
        <v>116</v>
      </c>
      <c r="G1013" s="12" t="s">
        <v>67</v>
      </c>
      <c r="H1013" s="32" t="s">
        <v>26</v>
      </c>
      <c r="I1013" s="45">
        <v>115091663</v>
      </c>
      <c r="J1013" s="45">
        <v>75178809</v>
      </c>
      <c r="K1013" s="45">
        <v>0</v>
      </c>
      <c r="L1013" s="15">
        <f t="shared" si="21"/>
        <v>190270472</v>
      </c>
      <c r="M1013" s="66"/>
    </row>
    <row r="1014" spans="1:13" ht="18" customHeight="1">
      <c r="A1014" s="11">
        <v>1008</v>
      </c>
      <c r="B1014" s="57" t="s">
        <v>3544</v>
      </c>
      <c r="C1014" s="11" t="s">
        <v>3582</v>
      </c>
      <c r="D1014" s="11">
        <v>3</v>
      </c>
      <c r="E1014" s="22" t="s">
        <v>3612</v>
      </c>
      <c r="F1014" s="57" t="s">
        <v>20</v>
      </c>
      <c r="G1014" s="11" t="s">
        <v>176</v>
      </c>
      <c r="H1014" s="11" t="s">
        <v>1</v>
      </c>
      <c r="I1014" s="15">
        <v>210000000</v>
      </c>
      <c r="J1014" s="15"/>
      <c r="K1014" s="15"/>
      <c r="L1014" s="15">
        <f t="shared" si="21"/>
        <v>210000000</v>
      </c>
      <c r="M1014" s="29"/>
    </row>
    <row r="1015" spans="1:13" ht="18" customHeight="1">
      <c r="A1015" s="11">
        <v>1009</v>
      </c>
      <c r="B1015" s="57" t="s">
        <v>3544</v>
      </c>
      <c r="C1015" s="11" t="s">
        <v>3560</v>
      </c>
      <c r="D1015" s="11">
        <v>3</v>
      </c>
      <c r="E1015" s="22" t="s">
        <v>3602</v>
      </c>
      <c r="F1015" s="11" t="s">
        <v>116</v>
      </c>
      <c r="G1015" s="11" t="s">
        <v>67</v>
      </c>
      <c r="H1015" s="11" t="s">
        <v>1</v>
      </c>
      <c r="I1015" s="15">
        <v>30000000</v>
      </c>
      <c r="J1015" s="15"/>
      <c r="K1015" s="15"/>
      <c r="L1015" s="15">
        <f t="shared" si="21"/>
        <v>30000000</v>
      </c>
      <c r="M1015" s="11"/>
    </row>
    <row r="1016" spans="1:13" ht="18" customHeight="1">
      <c r="A1016" s="11">
        <v>1010</v>
      </c>
      <c r="B1016" s="57" t="s">
        <v>3544</v>
      </c>
      <c r="C1016" s="11" t="s">
        <v>193</v>
      </c>
      <c r="D1016" s="11">
        <v>3</v>
      </c>
      <c r="E1016" s="22" t="s">
        <v>3584</v>
      </c>
      <c r="F1016" s="11" t="s">
        <v>116</v>
      </c>
      <c r="G1016" s="11" t="s">
        <v>67</v>
      </c>
      <c r="H1016" s="11" t="s">
        <v>26</v>
      </c>
      <c r="I1016" s="15">
        <v>316920000</v>
      </c>
      <c r="J1016" s="15">
        <v>0</v>
      </c>
      <c r="K1016" s="15">
        <v>0</v>
      </c>
      <c r="L1016" s="15">
        <f t="shared" si="21"/>
        <v>316920000</v>
      </c>
      <c r="M1016" s="11" t="s">
        <v>2971</v>
      </c>
    </row>
    <row r="1017" spans="1:13" ht="18" customHeight="1">
      <c r="A1017" s="11">
        <v>1011</v>
      </c>
      <c r="B1017" s="12" t="s">
        <v>3826</v>
      </c>
      <c r="C1017" s="12" t="s">
        <v>3829</v>
      </c>
      <c r="D1017" s="12">
        <v>3</v>
      </c>
      <c r="E1017" s="13" t="s">
        <v>3830</v>
      </c>
      <c r="F1017" s="11" t="s">
        <v>62</v>
      </c>
      <c r="G1017" s="12" t="s">
        <v>198</v>
      </c>
      <c r="H1017" s="12" t="s">
        <v>18</v>
      </c>
      <c r="I1017" s="14">
        <v>30000000</v>
      </c>
      <c r="J1017" s="14"/>
      <c r="K1017" s="14"/>
      <c r="L1017" s="14">
        <f t="shared" si="21"/>
        <v>30000000</v>
      </c>
      <c r="M1017" s="69"/>
    </row>
    <row r="1018" spans="1:13" ht="18" customHeight="1">
      <c r="A1018" s="11">
        <v>1012</v>
      </c>
      <c r="B1018" s="46" t="s">
        <v>3924</v>
      </c>
      <c r="C1018" s="46" t="s">
        <v>3958</v>
      </c>
      <c r="D1018" s="46">
        <v>3</v>
      </c>
      <c r="E1018" s="171" t="s">
        <v>3959</v>
      </c>
      <c r="F1018" s="57" t="s">
        <v>20</v>
      </c>
      <c r="G1018" s="46" t="s">
        <v>198</v>
      </c>
      <c r="H1018" s="46" t="s">
        <v>1</v>
      </c>
      <c r="I1018" s="52">
        <v>300000000</v>
      </c>
      <c r="J1018" s="52">
        <v>580000000</v>
      </c>
      <c r="K1018" s="52"/>
      <c r="L1018" s="72">
        <f t="shared" si="21"/>
        <v>880000000</v>
      </c>
      <c r="M1018" s="46"/>
    </row>
    <row r="1019" spans="1:13" ht="18" customHeight="1">
      <c r="A1019" s="11">
        <v>1013</v>
      </c>
      <c r="B1019" s="11" t="s">
        <v>3924</v>
      </c>
      <c r="C1019" s="11" t="s">
        <v>3961</v>
      </c>
      <c r="D1019" s="11">
        <v>3</v>
      </c>
      <c r="E1019" s="20" t="s">
        <v>3962</v>
      </c>
      <c r="F1019" s="11" t="s">
        <v>41</v>
      </c>
      <c r="G1019" s="11" t="s">
        <v>198</v>
      </c>
      <c r="H1019" s="11" t="s">
        <v>18</v>
      </c>
      <c r="I1019" s="15">
        <v>399000000</v>
      </c>
      <c r="J1019" s="15">
        <v>0</v>
      </c>
      <c r="K1019" s="15">
        <v>0</v>
      </c>
      <c r="L1019" s="72">
        <f t="shared" si="21"/>
        <v>399000000</v>
      </c>
      <c r="M1019" s="11"/>
    </row>
    <row r="1020" spans="1:13" ht="18" customHeight="1">
      <c r="A1020" s="11">
        <v>1014</v>
      </c>
      <c r="B1020" s="12" t="s">
        <v>3924</v>
      </c>
      <c r="C1020" s="12" t="s">
        <v>3929</v>
      </c>
      <c r="D1020" s="12">
        <v>3</v>
      </c>
      <c r="E1020" s="13" t="s">
        <v>3960</v>
      </c>
      <c r="F1020" s="12" t="s">
        <v>116</v>
      </c>
      <c r="G1020" s="12" t="s">
        <v>198</v>
      </c>
      <c r="H1020" s="12" t="s">
        <v>18</v>
      </c>
      <c r="I1020" s="44">
        <v>343063794</v>
      </c>
      <c r="J1020" s="44">
        <v>0</v>
      </c>
      <c r="K1020" s="44">
        <v>0</v>
      </c>
      <c r="L1020" s="72">
        <f t="shared" si="21"/>
        <v>343063794</v>
      </c>
      <c r="M1020" s="66"/>
    </row>
    <row r="1021" spans="1:13" ht="18" customHeight="1">
      <c r="A1021" s="11">
        <v>1015</v>
      </c>
      <c r="B1021" s="57" t="s">
        <v>3924</v>
      </c>
      <c r="C1021" s="12" t="s">
        <v>3929</v>
      </c>
      <c r="D1021" s="57">
        <v>3</v>
      </c>
      <c r="E1021" s="58" t="s">
        <v>3965</v>
      </c>
      <c r="F1021" s="12" t="s">
        <v>116</v>
      </c>
      <c r="G1021" s="12" t="s">
        <v>198</v>
      </c>
      <c r="H1021" s="57" t="s">
        <v>26</v>
      </c>
      <c r="I1021" s="72">
        <v>1500000000</v>
      </c>
      <c r="J1021" s="72">
        <v>1400000000</v>
      </c>
      <c r="K1021" s="72">
        <v>50000000</v>
      </c>
      <c r="L1021" s="72">
        <f t="shared" si="21"/>
        <v>2950000000</v>
      </c>
      <c r="M1021" s="66"/>
    </row>
    <row r="1022" spans="1:13" ht="18" customHeight="1">
      <c r="A1022" s="11">
        <v>1016</v>
      </c>
      <c r="B1022" s="12" t="s">
        <v>3924</v>
      </c>
      <c r="C1022" s="12" t="s">
        <v>1432</v>
      </c>
      <c r="D1022" s="12">
        <v>3</v>
      </c>
      <c r="E1022" s="13" t="s">
        <v>3966</v>
      </c>
      <c r="F1022" s="12" t="s">
        <v>116</v>
      </c>
      <c r="G1022" s="12" t="s">
        <v>198</v>
      </c>
      <c r="H1022" s="12" t="s">
        <v>26</v>
      </c>
      <c r="I1022" s="14">
        <v>1771421346</v>
      </c>
      <c r="J1022" s="14">
        <v>813715777</v>
      </c>
      <c r="K1022" s="14"/>
      <c r="L1022" s="72">
        <f t="shared" si="21"/>
        <v>2585137123</v>
      </c>
      <c r="M1022" s="11"/>
    </row>
    <row r="1023" spans="1:13" ht="18" customHeight="1">
      <c r="A1023" s="11">
        <v>1017</v>
      </c>
      <c r="B1023" s="46" t="s">
        <v>3924</v>
      </c>
      <c r="C1023" s="46" t="s">
        <v>170</v>
      </c>
      <c r="D1023" s="46">
        <v>3</v>
      </c>
      <c r="E1023" s="53" t="s">
        <v>3955</v>
      </c>
      <c r="F1023" s="57" t="s">
        <v>20</v>
      </c>
      <c r="G1023" s="46" t="s">
        <v>198</v>
      </c>
      <c r="H1023" s="46" t="s">
        <v>26</v>
      </c>
      <c r="I1023" s="52">
        <v>204708916</v>
      </c>
      <c r="J1023" s="52">
        <v>685660000</v>
      </c>
      <c r="K1023" s="52"/>
      <c r="L1023" s="72">
        <f t="shared" si="21"/>
        <v>890368916</v>
      </c>
      <c r="M1023" s="46"/>
    </row>
    <row r="1024" spans="1:13" ht="18" customHeight="1">
      <c r="A1024" s="11">
        <v>1018</v>
      </c>
      <c r="B1024" s="46" t="s">
        <v>3924</v>
      </c>
      <c r="C1024" s="46" t="s">
        <v>170</v>
      </c>
      <c r="D1024" s="46">
        <v>3</v>
      </c>
      <c r="E1024" s="53" t="s">
        <v>3950</v>
      </c>
      <c r="F1024" s="57" t="s">
        <v>20</v>
      </c>
      <c r="G1024" s="46" t="s">
        <v>198</v>
      </c>
      <c r="H1024" s="46" t="s">
        <v>26</v>
      </c>
      <c r="I1024" s="52">
        <v>23467936</v>
      </c>
      <c r="J1024" s="52">
        <v>18700406</v>
      </c>
      <c r="K1024" s="52"/>
      <c r="L1024" s="72">
        <f t="shared" si="21"/>
        <v>42168342</v>
      </c>
      <c r="M1024" s="46"/>
    </row>
    <row r="1025" spans="1:13" ht="18" customHeight="1">
      <c r="A1025" s="11">
        <v>1019</v>
      </c>
      <c r="B1025" s="46" t="s">
        <v>3924</v>
      </c>
      <c r="C1025" s="46" t="s">
        <v>170</v>
      </c>
      <c r="D1025" s="46">
        <v>3</v>
      </c>
      <c r="E1025" s="53" t="s">
        <v>3953</v>
      </c>
      <c r="F1025" s="57" t="s">
        <v>20</v>
      </c>
      <c r="G1025" s="46" t="s">
        <v>198</v>
      </c>
      <c r="H1025" s="46" t="s">
        <v>26</v>
      </c>
      <c r="I1025" s="52">
        <v>157879509</v>
      </c>
      <c r="J1025" s="52">
        <v>122893000</v>
      </c>
      <c r="K1025" s="52"/>
      <c r="L1025" s="72">
        <f t="shared" si="21"/>
        <v>280772509</v>
      </c>
      <c r="M1025" s="46"/>
    </row>
    <row r="1026" spans="1:13" ht="18" customHeight="1">
      <c r="A1026" s="11">
        <v>1020</v>
      </c>
      <c r="B1026" s="46" t="s">
        <v>3924</v>
      </c>
      <c r="C1026" s="46" t="s">
        <v>170</v>
      </c>
      <c r="D1026" s="46">
        <v>3</v>
      </c>
      <c r="E1026" s="53" t="s">
        <v>3956</v>
      </c>
      <c r="F1026" s="57" t="s">
        <v>20</v>
      </c>
      <c r="G1026" s="46" t="s">
        <v>198</v>
      </c>
      <c r="H1026" s="46" t="s">
        <v>26</v>
      </c>
      <c r="I1026" s="52">
        <v>242633703</v>
      </c>
      <c r="J1026" s="52">
        <v>53780000</v>
      </c>
      <c r="K1026" s="52"/>
      <c r="L1026" s="72">
        <f t="shared" si="21"/>
        <v>296413703</v>
      </c>
      <c r="M1026" s="29"/>
    </row>
    <row r="1027" spans="1:13" ht="18" customHeight="1">
      <c r="A1027" s="11">
        <v>1021</v>
      </c>
      <c r="B1027" s="46" t="s">
        <v>3924</v>
      </c>
      <c r="C1027" s="46" t="s">
        <v>170</v>
      </c>
      <c r="D1027" s="46">
        <v>3</v>
      </c>
      <c r="E1027" s="53" t="s">
        <v>3952</v>
      </c>
      <c r="F1027" s="57" t="s">
        <v>20</v>
      </c>
      <c r="G1027" s="46" t="s">
        <v>198</v>
      </c>
      <c r="H1027" s="46" t="s">
        <v>26</v>
      </c>
      <c r="I1027" s="52">
        <v>34999098</v>
      </c>
      <c r="J1027" s="52">
        <v>16994600</v>
      </c>
      <c r="K1027" s="52"/>
      <c r="L1027" s="72">
        <f t="shared" si="21"/>
        <v>51993698</v>
      </c>
      <c r="M1027" s="46"/>
    </row>
    <row r="1028" spans="1:13" ht="18" customHeight="1">
      <c r="A1028" s="11">
        <v>1022</v>
      </c>
      <c r="B1028" s="46" t="s">
        <v>3924</v>
      </c>
      <c r="C1028" s="46" t="s">
        <v>170</v>
      </c>
      <c r="D1028" s="46">
        <v>3</v>
      </c>
      <c r="E1028" s="171" t="s">
        <v>3957</v>
      </c>
      <c r="F1028" s="57" t="s">
        <v>20</v>
      </c>
      <c r="G1028" s="46" t="s">
        <v>198</v>
      </c>
      <c r="H1028" s="46" t="s">
        <v>1</v>
      </c>
      <c r="I1028" s="52">
        <v>261980000</v>
      </c>
      <c r="J1028" s="52">
        <v>1651020000</v>
      </c>
      <c r="K1028" s="52"/>
      <c r="L1028" s="72">
        <f t="shared" si="21"/>
        <v>1913000000</v>
      </c>
      <c r="M1028" s="46"/>
    </row>
    <row r="1029" spans="1:13" ht="18" customHeight="1">
      <c r="A1029" s="11">
        <v>1023</v>
      </c>
      <c r="B1029" s="11" t="s">
        <v>3924</v>
      </c>
      <c r="C1029" s="11" t="s">
        <v>1359</v>
      </c>
      <c r="D1029" s="11">
        <v>3</v>
      </c>
      <c r="E1029" s="20" t="s">
        <v>3964</v>
      </c>
      <c r="F1029" s="11" t="s">
        <v>116</v>
      </c>
      <c r="G1029" s="11" t="s">
        <v>198</v>
      </c>
      <c r="H1029" s="11" t="s">
        <v>26</v>
      </c>
      <c r="I1029" s="15">
        <v>1150546924</v>
      </c>
      <c r="J1029" s="15">
        <v>1047368946</v>
      </c>
      <c r="K1029" s="15">
        <v>0</v>
      </c>
      <c r="L1029" s="72">
        <f t="shared" si="21"/>
        <v>2197915870</v>
      </c>
      <c r="M1029" s="11"/>
    </row>
    <row r="1030" spans="1:13" ht="18" customHeight="1">
      <c r="A1030" s="11">
        <v>1024</v>
      </c>
      <c r="B1030" s="11" t="s">
        <v>3924</v>
      </c>
      <c r="C1030" s="11" t="s">
        <v>1359</v>
      </c>
      <c r="D1030" s="11">
        <v>3</v>
      </c>
      <c r="E1030" s="20" t="s">
        <v>3951</v>
      </c>
      <c r="F1030" s="11" t="s">
        <v>116</v>
      </c>
      <c r="G1030" s="11" t="s">
        <v>198</v>
      </c>
      <c r="H1030" s="11" t="s">
        <v>26</v>
      </c>
      <c r="I1030" s="15">
        <v>33888918</v>
      </c>
      <c r="J1030" s="15">
        <v>0</v>
      </c>
      <c r="K1030" s="15">
        <v>0</v>
      </c>
      <c r="L1030" s="72">
        <f t="shared" si="21"/>
        <v>33888918</v>
      </c>
      <c r="M1030" s="29"/>
    </row>
    <row r="1031" spans="1:13" ht="18" customHeight="1">
      <c r="A1031" s="11">
        <v>1025</v>
      </c>
      <c r="B1031" s="12" t="s">
        <v>3924</v>
      </c>
      <c r="C1031" s="12" t="s">
        <v>376</v>
      </c>
      <c r="D1031" s="12">
        <v>3</v>
      </c>
      <c r="E1031" s="80" t="s">
        <v>3954</v>
      </c>
      <c r="F1031" s="11" t="s">
        <v>62</v>
      </c>
      <c r="G1031" s="12" t="s">
        <v>198</v>
      </c>
      <c r="H1031" s="12" t="s">
        <v>0</v>
      </c>
      <c r="I1031" s="44">
        <v>170000000</v>
      </c>
      <c r="J1031" s="44">
        <v>140000000</v>
      </c>
      <c r="K1031" s="44"/>
      <c r="L1031" s="72">
        <f t="shared" si="21"/>
        <v>310000000</v>
      </c>
      <c r="M1031" s="12"/>
    </row>
    <row r="1032" spans="1:13" ht="18" customHeight="1">
      <c r="A1032" s="11">
        <v>1026</v>
      </c>
      <c r="B1032" s="32" t="s">
        <v>3924</v>
      </c>
      <c r="C1032" s="32" t="s">
        <v>3925</v>
      </c>
      <c r="D1032" s="11">
        <v>3</v>
      </c>
      <c r="E1032" s="33" t="s">
        <v>3963</v>
      </c>
      <c r="F1032" s="12" t="s">
        <v>116</v>
      </c>
      <c r="G1032" s="12" t="s">
        <v>198</v>
      </c>
      <c r="H1032" s="11" t="s">
        <v>0</v>
      </c>
      <c r="I1032" s="15">
        <v>688823000</v>
      </c>
      <c r="J1032" s="15">
        <v>488275000</v>
      </c>
      <c r="K1032" s="15"/>
      <c r="L1032" s="72">
        <f t="shared" si="21"/>
        <v>1177098000</v>
      </c>
      <c r="M1032" s="66"/>
    </row>
    <row r="1033" spans="1:13" ht="18" customHeight="1">
      <c r="A1033" s="11">
        <v>1027</v>
      </c>
      <c r="B1033" s="12" t="s">
        <v>145</v>
      </c>
      <c r="C1033" s="12" t="s">
        <v>210</v>
      </c>
      <c r="D1033" s="12">
        <v>3</v>
      </c>
      <c r="E1033" s="16" t="s">
        <v>4095</v>
      </c>
      <c r="F1033" s="12" t="s">
        <v>116</v>
      </c>
      <c r="G1033" s="12" t="s">
        <v>153</v>
      </c>
      <c r="H1033" s="12" t="s">
        <v>18</v>
      </c>
      <c r="I1033" s="14">
        <v>15000000</v>
      </c>
      <c r="J1033" s="14">
        <v>5000000</v>
      </c>
      <c r="K1033" s="14"/>
      <c r="L1033" s="14">
        <f t="shared" si="21"/>
        <v>20000000</v>
      </c>
      <c r="M1033" s="12"/>
    </row>
    <row r="1034" spans="1:13" ht="18" customHeight="1">
      <c r="A1034" s="11">
        <v>1028</v>
      </c>
      <c r="B1034" s="12" t="s">
        <v>145</v>
      </c>
      <c r="C1034" s="12" t="s">
        <v>177</v>
      </c>
      <c r="D1034" s="12">
        <v>3</v>
      </c>
      <c r="E1034" s="16" t="s">
        <v>4094</v>
      </c>
      <c r="F1034" s="11" t="s">
        <v>62</v>
      </c>
      <c r="G1034" s="12" t="s">
        <v>153</v>
      </c>
      <c r="H1034" s="12" t="s">
        <v>18</v>
      </c>
      <c r="I1034" s="14">
        <v>31000000</v>
      </c>
      <c r="J1034" s="14">
        <v>1500000</v>
      </c>
      <c r="K1034" s="14">
        <v>0</v>
      </c>
      <c r="L1034" s="14">
        <f t="shared" si="21"/>
        <v>32500000</v>
      </c>
      <c r="M1034" s="12"/>
    </row>
    <row r="1035" spans="1:13" ht="18" customHeight="1">
      <c r="A1035" s="11">
        <v>1029</v>
      </c>
      <c r="B1035" s="12" t="s">
        <v>4047</v>
      </c>
      <c r="C1035" s="12" t="s">
        <v>42</v>
      </c>
      <c r="D1035" s="12">
        <v>3</v>
      </c>
      <c r="E1035" s="16" t="s">
        <v>4096</v>
      </c>
      <c r="F1035" s="12" t="s">
        <v>116</v>
      </c>
      <c r="G1035" s="12" t="s">
        <v>153</v>
      </c>
      <c r="H1035" s="12" t="s">
        <v>26</v>
      </c>
      <c r="I1035" s="14">
        <v>889588000</v>
      </c>
      <c r="J1035" s="14">
        <v>537090000</v>
      </c>
      <c r="K1035" s="14">
        <v>7118000</v>
      </c>
      <c r="L1035" s="14">
        <f t="shared" si="21"/>
        <v>1433796000</v>
      </c>
      <c r="M1035" s="12"/>
    </row>
    <row r="1036" spans="1:13" ht="18" customHeight="1">
      <c r="A1036" s="11">
        <v>1030</v>
      </c>
      <c r="B1036" s="57" t="s">
        <v>4047</v>
      </c>
      <c r="C1036" s="57" t="s">
        <v>42</v>
      </c>
      <c r="D1036" s="57">
        <v>3</v>
      </c>
      <c r="E1036" s="177" t="s">
        <v>4065</v>
      </c>
      <c r="F1036" s="11" t="s">
        <v>4705</v>
      </c>
      <c r="G1036" s="32" t="s">
        <v>153</v>
      </c>
      <c r="H1036" s="57" t="s">
        <v>26</v>
      </c>
      <c r="I1036" s="103">
        <v>19078000</v>
      </c>
      <c r="J1036" s="103"/>
      <c r="K1036" s="103"/>
      <c r="L1036" s="28">
        <f t="shared" si="21"/>
        <v>19078000</v>
      </c>
      <c r="M1036" s="23"/>
    </row>
    <row r="1037" spans="1:13" ht="18" customHeight="1">
      <c r="A1037" s="11">
        <v>1031</v>
      </c>
      <c r="B1037" s="12" t="s">
        <v>147</v>
      </c>
      <c r="C1037" s="12" t="s">
        <v>156</v>
      </c>
      <c r="D1037" s="12">
        <v>3</v>
      </c>
      <c r="E1037" s="13" t="s">
        <v>245</v>
      </c>
      <c r="F1037" s="57" t="s">
        <v>20</v>
      </c>
      <c r="G1037" s="12" t="s">
        <v>151</v>
      </c>
      <c r="H1037" s="12" t="s">
        <v>26</v>
      </c>
      <c r="I1037" s="14">
        <v>541390000</v>
      </c>
      <c r="J1037" s="14">
        <v>2428000000</v>
      </c>
      <c r="K1037" s="14"/>
      <c r="L1037" s="14">
        <f t="shared" si="21"/>
        <v>2969390000</v>
      </c>
      <c r="M1037" s="12"/>
    </row>
    <row r="1038" spans="1:13" ht="18" customHeight="1">
      <c r="A1038" s="11">
        <v>1032</v>
      </c>
      <c r="B1038" s="12" t="s">
        <v>147</v>
      </c>
      <c r="C1038" s="12" t="s">
        <v>156</v>
      </c>
      <c r="D1038" s="12">
        <v>3</v>
      </c>
      <c r="E1038" s="13" t="s">
        <v>4149</v>
      </c>
      <c r="F1038" s="12" t="s">
        <v>73</v>
      </c>
      <c r="G1038" s="12" t="s">
        <v>151</v>
      </c>
      <c r="H1038" s="12" t="s">
        <v>26</v>
      </c>
      <c r="I1038" s="14">
        <v>152900000</v>
      </c>
      <c r="J1038" s="14"/>
      <c r="K1038" s="14"/>
      <c r="L1038" s="14">
        <f t="shared" si="21"/>
        <v>152900000</v>
      </c>
      <c r="M1038" s="12"/>
    </row>
    <row r="1039" spans="1:13" ht="18" customHeight="1">
      <c r="A1039" s="11">
        <v>1033</v>
      </c>
      <c r="B1039" s="12" t="s">
        <v>147</v>
      </c>
      <c r="C1039" s="12" t="s">
        <v>156</v>
      </c>
      <c r="D1039" s="12">
        <v>3</v>
      </c>
      <c r="E1039" s="13" t="s">
        <v>4145</v>
      </c>
      <c r="F1039" s="11" t="s">
        <v>62</v>
      </c>
      <c r="G1039" s="12" t="s">
        <v>151</v>
      </c>
      <c r="H1039" s="12" t="s">
        <v>18</v>
      </c>
      <c r="I1039" s="14">
        <v>20000000</v>
      </c>
      <c r="J1039" s="14">
        <v>500000</v>
      </c>
      <c r="K1039" s="14">
        <v>1000000</v>
      </c>
      <c r="L1039" s="14">
        <f t="shared" si="21"/>
        <v>21500000</v>
      </c>
      <c r="M1039" s="69"/>
    </row>
    <row r="1040" spans="1:13" ht="18" customHeight="1">
      <c r="A1040" s="11">
        <v>1034</v>
      </c>
      <c r="B1040" s="12" t="s">
        <v>147</v>
      </c>
      <c r="C1040" s="12" t="s">
        <v>156</v>
      </c>
      <c r="D1040" s="12">
        <v>3</v>
      </c>
      <c r="E1040" s="13" t="s">
        <v>4138</v>
      </c>
      <c r="F1040" s="12" t="s">
        <v>73</v>
      </c>
      <c r="G1040" s="12" t="s">
        <v>151</v>
      </c>
      <c r="H1040" s="12" t="s">
        <v>26</v>
      </c>
      <c r="I1040" s="14">
        <v>152000000</v>
      </c>
      <c r="J1040" s="14"/>
      <c r="K1040" s="14"/>
      <c r="L1040" s="14">
        <f t="shared" si="21"/>
        <v>152000000</v>
      </c>
      <c r="M1040" s="12"/>
    </row>
    <row r="1041" spans="1:13" ht="18" customHeight="1">
      <c r="A1041" s="11">
        <v>1035</v>
      </c>
      <c r="B1041" s="12" t="s">
        <v>147</v>
      </c>
      <c r="C1041" s="12" t="s">
        <v>156</v>
      </c>
      <c r="D1041" s="12">
        <v>3</v>
      </c>
      <c r="E1041" s="13" t="s">
        <v>277</v>
      </c>
      <c r="F1041" s="57" t="s">
        <v>20</v>
      </c>
      <c r="G1041" s="12" t="s">
        <v>151</v>
      </c>
      <c r="H1041" s="12" t="s">
        <v>26</v>
      </c>
      <c r="I1041" s="14">
        <v>879450000</v>
      </c>
      <c r="J1041" s="14">
        <v>1763200000</v>
      </c>
      <c r="K1041" s="14"/>
      <c r="L1041" s="14">
        <f t="shared" si="21"/>
        <v>2642650000</v>
      </c>
      <c r="M1041" s="69"/>
    </row>
    <row r="1042" spans="1:13" ht="18" customHeight="1">
      <c r="A1042" s="11">
        <v>1036</v>
      </c>
      <c r="B1042" s="12" t="s">
        <v>147</v>
      </c>
      <c r="C1042" s="12" t="s">
        <v>63</v>
      </c>
      <c r="D1042" s="12">
        <v>3</v>
      </c>
      <c r="E1042" s="109" t="s">
        <v>252</v>
      </c>
      <c r="F1042" s="12" t="s">
        <v>64</v>
      </c>
      <c r="G1042" s="12" t="s">
        <v>117</v>
      </c>
      <c r="H1042" s="12" t="s">
        <v>0</v>
      </c>
      <c r="I1042" s="14">
        <v>3780000000</v>
      </c>
      <c r="J1042" s="14">
        <v>420000000</v>
      </c>
      <c r="K1042" s="14"/>
      <c r="L1042" s="14">
        <f t="shared" si="21"/>
        <v>4200000000</v>
      </c>
      <c r="M1042" s="12"/>
    </row>
    <row r="1043" spans="1:13" ht="18" customHeight="1">
      <c r="A1043" s="11">
        <v>1037</v>
      </c>
      <c r="B1043" s="12" t="s">
        <v>147</v>
      </c>
      <c r="C1043" s="12" t="s">
        <v>63</v>
      </c>
      <c r="D1043" s="12">
        <v>3</v>
      </c>
      <c r="E1043" s="109" t="s">
        <v>4146</v>
      </c>
      <c r="F1043" s="12" t="s">
        <v>64</v>
      </c>
      <c r="G1043" s="12" t="s">
        <v>117</v>
      </c>
      <c r="H1043" s="12" t="s">
        <v>0</v>
      </c>
      <c r="I1043" s="14">
        <v>87054000000</v>
      </c>
      <c r="J1043" s="14">
        <v>9672000000</v>
      </c>
      <c r="K1043" s="14"/>
      <c r="L1043" s="14">
        <f t="shared" si="21"/>
        <v>96726000000</v>
      </c>
      <c r="M1043" s="12"/>
    </row>
    <row r="1044" spans="1:13" ht="18" customHeight="1">
      <c r="A1044" s="11">
        <v>1038</v>
      </c>
      <c r="B1044" s="12" t="s">
        <v>147</v>
      </c>
      <c r="C1044" s="12" t="s">
        <v>63</v>
      </c>
      <c r="D1044" s="12">
        <v>3</v>
      </c>
      <c r="E1044" s="109" t="s">
        <v>4148</v>
      </c>
      <c r="F1044" s="12" t="s">
        <v>64</v>
      </c>
      <c r="G1044" s="12" t="s">
        <v>117</v>
      </c>
      <c r="H1044" s="12" t="s">
        <v>0</v>
      </c>
      <c r="I1044" s="14">
        <v>60416000000</v>
      </c>
      <c r="J1044" s="14">
        <v>1417000000</v>
      </c>
      <c r="K1044" s="14"/>
      <c r="L1044" s="14">
        <f t="shared" si="21"/>
        <v>61833000000</v>
      </c>
      <c r="M1044" s="12"/>
    </row>
    <row r="1045" spans="1:13" ht="18" customHeight="1">
      <c r="A1045" s="11">
        <v>1039</v>
      </c>
      <c r="B1045" s="12" t="s">
        <v>147</v>
      </c>
      <c r="C1045" s="12" t="s">
        <v>152</v>
      </c>
      <c r="D1045" s="12">
        <v>3</v>
      </c>
      <c r="E1045" s="13" t="s">
        <v>273</v>
      </c>
      <c r="F1045" s="12" t="s">
        <v>73</v>
      </c>
      <c r="G1045" s="12" t="s">
        <v>153</v>
      </c>
      <c r="H1045" s="12" t="s">
        <v>26</v>
      </c>
      <c r="I1045" s="14">
        <v>63000000</v>
      </c>
      <c r="J1045" s="14">
        <v>0</v>
      </c>
      <c r="K1045" s="14">
        <v>0</v>
      </c>
      <c r="L1045" s="14">
        <f t="shared" si="21"/>
        <v>63000000</v>
      </c>
      <c r="M1045" s="12"/>
    </row>
    <row r="1046" spans="1:13" ht="18" customHeight="1">
      <c r="A1046" s="11">
        <v>1040</v>
      </c>
      <c r="B1046" s="12" t="s">
        <v>147</v>
      </c>
      <c r="C1046" s="12" t="s">
        <v>152</v>
      </c>
      <c r="D1046" s="12">
        <v>3</v>
      </c>
      <c r="E1046" s="13" t="s">
        <v>4139</v>
      </c>
      <c r="F1046" s="12" t="s">
        <v>73</v>
      </c>
      <c r="G1046" s="12" t="s">
        <v>154</v>
      </c>
      <c r="H1046" s="12" t="s">
        <v>26</v>
      </c>
      <c r="I1046" s="14">
        <v>45000000</v>
      </c>
      <c r="J1046" s="14">
        <v>17000000</v>
      </c>
      <c r="K1046" s="14"/>
      <c r="L1046" s="14">
        <f t="shared" si="21"/>
        <v>62000000</v>
      </c>
      <c r="M1046" s="12"/>
    </row>
    <row r="1047" spans="1:13" ht="18" customHeight="1">
      <c r="A1047" s="11">
        <v>1041</v>
      </c>
      <c r="B1047" s="12" t="s">
        <v>147</v>
      </c>
      <c r="C1047" s="12" t="s">
        <v>152</v>
      </c>
      <c r="D1047" s="12">
        <v>3</v>
      </c>
      <c r="E1047" s="13" t="s">
        <v>274</v>
      </c>
      <c r="F1047" s="12" t="s">
        <v>73</v>
      </c>
      <c r="G1047" s="12" t="s">
        <v>151</v>
      </c>
      <c r="H1047" s="12" t="s">
        <v>26</v>
      </c>
      <c r="I1047" s="14">
        <v>63000000</v>
      </c>
      <c r="J1047" s="14">
        <v>0</v>
      </c>
      <c r="K1047" s="14">
        <v>0</v>
      </c>
      <c r="L1047" s="14">
        <f t="shared" si="21"/>
        <v>63000000</v>
      </c>
      <c r="M1047" s="69"/>
    </row>
    <row r="1048" spans="1:13" ht="18" customHeight="1">
      <c r="A1048" s="11">
        <v>1042</v>
      </c>
      <c r="B1048" s="12" t="s">
        <v>147</v>
      </c>
      <c r="C1048" s="12" t="s">
        <v>148</v>
      </c>
      <c r="D1048" s="12">
        <v>3</v>
      </c>
      <c r="E1048" s="109" t="s">
        <v>4144</v>
      </c>
      <c r="F1048" s="57" t="s">
        <v>20</v>
      </c>
      <c r="G1048" s="12" t="s">
        <v>151</v>
      </c>
      <c r="H1048" s="12" t="s">
        <v>0</v>
      </c>
      <c r="I1048" s="14">
        <v>5850000000</v>
      </c>
      <c r="J1048" s="14">
        <v>16228000000</v>
      </c>
      <c r="K1048" s="14">
        <v>110754000</v>
      </c>
      <c r="L1048" s="14">
        <f t="shared" si="21"/>
        <v>22188754000</v>
      </c>
      <c r="M1048" s="12"/>
    </row>
    <row r="1049" spans="1:13" ht="18" customHeight="1">
      <c r="A1049" s="11">
        <v>1043</v>
      </c>
      <c r="B1049" s="12" t="s">
        <v>147</v>
      </c>
      <c r="C1049" s="12" t="s">
        <v>200</v>
      </c>
      <c r="D1049" s="12">
        <v>3</v>
      </c>
      <c r="E1049" s="13" t="s">
        <v>4143</v>
      </c>
      <c r="F1049" s="12" t="s">
        <v>16</v>
      </c>
      <c r="G1049" s="12" t="s">
        <v>198</v>
      </c>
      <c r="H1049" s="12" t="s">
        <v>26</v>
      </c>
      <c r="I1049" s="14">
        <v>9910267000</v>
      </c>
      <c r="J1049" s="14">
        <v>4567843000</v>
      </c>
      <c r="K1049" s="14">
        <v>589706000</v>
      </c>
      <c r="L1049" s="14">
        <f t="shared" ref="L1049:L1112" si="22">I1049+J1049+K1049</f>
        <v>15067816000</v>
      </c>
      <c r="M1049" s="12"/>
    </row>
    <row r="1050" spans="1:13" ht="18" customHeight="1">
      <c r="A1050" s="11">
        <v>1044</v>
      </c>
      <c r="B1050" s="57" t="s">
        <v>147</v>
      </c>
      <c r="C1050" s="12" t="s">
        <v>61</v>
      </c>
      <c r="D1050" s="12">
        <v>3</v>
      </c>
      <c r="E1050" s="58" t="s">
        <v>4147</v>
      </c>
      <c r="F1050" s="11" t="s">
        <v>62</v>
      </c>
      <c r="G1050" s="12" t="s">
        <v>198</v>
      </c>
      <c r="H1050" s="12" t="s">
        <v>31</v>
      </c>
      <c r="I1050" s="14">
        <v>200000000</v>
      </c>
      <c r="J1050" s="14">
        <v>10000000</v>
      </c>
      <c r="K1050" s="14">
        <v>0</v>
      </c>
      <c r="L1050" s="14">
        <f t="shared" si="22"/>
        <v>210000000</v>
      </c>
      <c r="M1050" s="12" t="s">
        <v>329</v>
      </c>
    </row>
    <row r="1051" spans="1:13" ht="18" customHeight="1">
      <c r="A1051" s="11">
        <v>1045</v>
      </c>
      <c r="B1051" s="12" t="s">
        <v>147</v>
      </c>
      <c r="C1051" s="12" t="s">
        <v>61</v>
      </c>
      <c r="D1051" s="12">
        <v>3</v>
      </c>
      <c r="E1051" s="13" t="s">
        <v>4142</v>
      </c>
      <c r="F1051" s="11" t="s">
        <v>62</v>
      </c>
      <c r="G1051" s="12" t="s">
        <v>150</v>
      </c>
      <c r="H1051" s="12" t="s">
        <v>1</v>
      </c>
      <c r="I1051" s="14">
        <f>199680000*2.5</f>
        <v>499200000</v>
      </c>
      <c r="J1051" s="14">
        <f>513130000*2</f>
        <v>1026260000</v>
      </c>
      <c r="K1051" s="14">
        <v>0</v>
      </c>
      <c r="L1051" s="14">
        <f t="shared" si="22"/>
        <v>1525460000</v>
      </c>
      <c r="M1051" s="12"/>
    </row>
    <row r="1052" spans="1:13" ht="18" customHeight="1">
      <c r="A1052" s="11">
        <v>1046</v>
      </c>
      <c r="B1052" s="12" t="s">
        <v>147</v>
      </c>
      <c r="C1052" s="12" t="s">
        <v>155</v>
      </c>
      <c r="D1052" s="12">
        <v>3</v>
      </c>
      <c r="E1052" s="13" t="s">
        <v>4141</v>
      </c>
      <c r="F1052" s="12" t="s">
        <v>16</v>
      </c>
      <c r="G1052" s="12" t="s">
        <v>150</v>
      </c>
      <c r="H1052" s="12" t="s">
        <v>1</v>
      </c>
      <c r="I1052" s="14">
        <v>8283000000</v>
      </c>
      <c r="J1052" s="14">
        <v>3785000000</v>
      </c>
      <c r="K1052" s="14">
        <v>2195000000</v>
      </c>
      <c r="L1052" s="14">
        <f t="shared" si="22"/>
        <v>14263000000</v>
      </c>
      <c r="M1052" s="69"/>
    </row>
    <row r="1053" spans="1:13" ht="18" customHeight="1">
      <c r="A1053" s="11">
        <v>1047</v>
      </c>
      <c r="B1053" s="12" t="s">
        <v>147</v>
      </c>
      <c r="C1053" s="12" t="s">
        <v>155</v>
      </c>
      <c r="D1053" s="12">
        <v>3</v>
      </c>
      <c r="E1053" s="13" t="s">
        <v>4140</v>
      </c>
      <c r="F1053" s="12" t="s">
        <v>16</v>
      </c>
      <c r="G1053" s="12" t="s">
        <v>312</v>
      </c>
      <c r="H1053" s="12" t="s">
        <v>1</v>
      </c>
      <c r="I1053" s="14">
        <v>8065000000</v>
      </c>
      <c r="J1053" s="14">
        <v>3585000000</v>
      </c>
      <c r="K1053" s="14">
        <v>2242000000</v>
      </c>
      <c r="L1053" s="14">
        <f t="shared" si="22"/>
        <v>13892000000</v>
      </c>
      <c r="M1053" s="12"/>
    </row>
    <row r="1054" spans="1:13" ht="18" customHeight="1">
      <c r="A1054" s="11">
        <v>1048</v>
      </c>
      <c r="B1054" s="11" t="s">
        <v>4435</v>
      </c>
      <c r="C1054" s="11" t="s">
        <v>4436</v>
      </c>
      <c r="D1054" s="11">
        <v>3</v>
      </c>
      <c r="E1054" s="33" t="s">
        <v>4579</v>
      </c>
      <c r="F1054" s="11" t="s">
        <v>116</v>
      </c>
      <c r="G1054" s="11" t="s">
        <v>150</v>
      </c>
      <c r="H1054" s="11" t="s">
        <v>18</v>
      </c>
      <c r="I1054" s="68">
        <v>168000000</v>
      </c>
      <c r="J1054" s="68">
        <v>50000000</v>
      </c>
      <c r="K1054" s="28"/>
      <c r="L1054" s="28">
        <f t="shared" si="22"/>
        <v>218000000</v>
      </c>
      <c r="M1054" s="29"/>
    </row>
    <row r="1055" spans="1:13" ht="18" customHeight="1">
      <c r="A1055" s="11">
        <v>1049</v>
      </c>
      <c r="B1055" s="11" t="s">
        <v>4435</v>
      </c>
      <c r="C1055" s="11" t="s">
        <v>4436</v>
      </c>
      <c r="D1055" s="11">
        <v>3</v>
      </c>
      <c r="E1055" s="20" t="s">
        <v>4578</v>
      </c>
      <c r="F1055" s="11" t="s">
        <v>116</v>
      </c>
      <c r="G1055" s="11" t="s">
        <v>150</v>
      </c>
      <c r="H1055" s="11" t="s">
        <v>18</v>
      </c>
      <c r="I1055" s="28">
        <v>1120565874</v>
      </c>
      <c r="J1055" s="28">
        <v>221741293</v>
      </c>
      <c r="K1055" s="28"/>
      <c r="L1055" s="28">
        <f t="shared" si="22"/>
        <v>1342307167</v>
      </c>
      <c r="M1055" s="11"/>
    </row>
    <row r="1056" spans="1:13" ht="18" customHeight="1">
      <c r="A1056" s="11">
        <v>1050</v>
      </c>
      <c r="B1056" s="11" t="s">
        <v>4435</v>
      </c>
      <c r="C1056" s="11" t="s">
        <v>115</v>
      </c>
      <c r="D1056" s="11">
        <v>3</v>
      </c>
      <c r="E1056" s="20" t="s">
        <v>4593</v>
      </c>
      <c r="F1056" s="11" t="s">
        <v>116</v>
      </c>
      <c r="G1056" s="11" t="s">
        <v>150</v>
      </c>
      <c r="H1056" s="11" t="s">
        <v>26</v>
      </c>
      <c r="I1056" s="28">
        <v>1489692265</v>
      </c>
      <c r="J1056" s="28">
        <v>1094861638</v>
      </c>
      <c r="K1056" s="28"/>
      <c r="L1056" s="28">
        <f t="shared" si="22"/>
        <v>2584553903</v>
      </c>
      <c r="M1056" s="11"/>
    </row>
    <row r="1057" spans="1:13" ht="18" customHeight="1">
      <c r="A1057" s="11">
        <v>1051</v>
      </c>
      <c r="B1057" s="11" t="s">
        <v>4435</v>
      </c>
      <c r="C1057" s="11" t="s">
        <v>115</v>
      </c>
      <c r="D1057" s="11">
        <v>3</v>
      </c>
      <c r="E1057" s="20" t="s">
        <v>4590</v>
      </c>
      <c r="F1057" s="11" t="s">
        <v>116</v>
      </c>
      <c r="G1057" s="11" t="s">
        <v>150</v>
      </c>
      <c r="H1057" s="11" t="s">
        <v>18</v>
      </c>
      <c r="I1057" s="28">
        <v>811887825</v>
      </c>
      <c r="J1057" s="28">
        <v>870120485</v>
      </c>
      <c r="K1057" s="28">
        <v>2685907</v>
      </c>
      <c r="L1057" s="28">
        <f t="shared" si="22"/>
        <v>1684694217</v>
      </c>
      <c r="M1057" s="11"/>
    </row>
    <row r="1058" spans="1:13" ht="18" customHeight="1">
      <c r="A1058" s="11">
        <v>1052</v>
      </c>
      <c r="B1058" s="11" t="s">
        <v>4435</v>
      </c>
      <c r="C1058" s="11" t="s">
        <v>115</v>
      </c>
      <c r="D1058" s="11">
        <v>3</v>
      </c>
      <c r="E1058" s="20" t="s">
        <v>4591</v>
      </c>
      <c r="F1058" s="11" t="s">
        <v>116</v>
      </c>
      <c r="G1058" s="11" t="s">
        <v>150</v>
      </c>
      <c r="H1058" s="11" t="s">
        <v>18</v>
      </c>
      <c r="I1058" s="28">
        <v>1691019839</v>
      </c>
      <c r="J1058" s="28">
        <v>2091342042</v>
      </c>
      <c r="K1058" s="28">
        <v>42921054</v>
      </c>
      <c r="L1058" s="28">
        <f t="shared" si="22"/>
        <v>3825282935</v>
      </c>
      <c r="M1058" s="29"/>
    </row>
    <row r="1059" spans="1:13" ht="18" customHeight="1">
      <c r="A1059" s="11">
        <v>1053</v>
      </c>
      <c r="B1059" s="11" t="s">
        <v>4435</v>
      </c>
      <c r="C1059" s="11" t="s">
        <v>115</v>
      </c>
      <c r="D1059" s="11">
        <v>3</v>
      </c>
      <c r="E1059" s="20" t="s">
        <v>4592</v>
      </c>
      <c r="F1059" s="11" t="s">
        <v>116</v>
      </c>
      <c r="G1059" s="11" t="s">
        <v>150</v>
      </c>
      <c r="H1059" s="11" t="s">
        <v>26</v>
      </c>
      <c r="I1059" s="28">
        <v>150000000</v>
      </c>
      <c r="J1059" s="28">
        <v>0</v>
      </c>
      <c r="K1059" s="28">
        <v>0</v>
      </c>
      <c r="L1059" s="28">
        <f t="shared" si="22"/>
        <v>150000000</v>
      </c>
      <c r="M1059" s="29"/>
    </row>
    <row r="1060" spans="1:13" ht="18" customHeight="1">
      <c r="A1060" s="11">
        <v>1054</v>
      </c>
      <c r="B1060" s="11" t="s">
        <v>4435</v>
      </c>
      <c r="C1060" s="11" t="s">
        <v>170</v>
      </c>
      <c r="D1060" s="11">
        <v>3</v>
      </c>
      <c r="E1060" s="20" t="s">
        <v>4581</v>
      </c>
      <c r="F1060" s="57" t="s">
        <v>20</v>
      </c>
      <c r="G1060" s="11" t="s">
        <v>150</v>
      </c>
      <c r="H1060" s="11" t="s">
        <v>26</v>
      </c>
      <c r="I1060" s="28">
        <v>324100000</v>
      </c>
      <c r="J1060" s="28">
        <v>16000000</v>
      </c>
      <c r="K1060" s="28"/>
      <c r="L1060" s="28">
        <f t="shared" si="22"/>
        <v>340100000</v>
      </c>
      <c r="M1060" s="11"/>
    </row>
    <row r="1061" spans="1:13" ht="18" customHeight="1">
      <c r="A1061" s="11">
        <v>1055</v>
      </c>
      <c r="B1061" s="11" t="s">
        <v>4435</v>
      </c>
      <c r="C1061" s="11" t="s">
        <v>170</v>
      </c>
      <c r="D1061" s="11">
        <v>3</v>
      </c>
      <c r="E1061" s="20" t="s">
        <v>4582</v>
      </c>
      <c r="F1061" s="57" t="s">
        <v>20</v>
      </c>
      <c r="G1061" s="11" t="s">
        <v>150</v>
      </c>
      <c r="H1061" s="11" t="s">
        <v>26</v>
      </c>
      <c r="I1061" s="28">
        <v>600000000</v>
      </c>
      <c r="J1061" s="28">
        <v>1030000000</v>
      </c>
      <c r="K1061" s="28"/>
      <c r="L1061" s="28">
        <f t="shared" si="22"/>
        <v>1630000000</v>
      </c>
      <c r="M1061" s="11"/>
    </row>
    <row r="1062" spans="1:13" ht="18" customHeight="1">
      <c r="A1062" s="11">
        <v>1056</v>
      </c>
      <c r="B1062" s="11" t="s">
        <v>4435</v>
      </c>
      <c r="C1062" s="11" t="s">
        <v>170</v>
      </c>
      <c r="D1062" s="11">
        <v>3</v>
      </c>
      <c r="E1062" s="20" t="s">
        <v>4580</v>
      </c>
      <c r="F1062" s="57" t="s">
        <v>20</v>
      </c>
      <c r="G1062" s="11" t="s">
        <v>150</v>
      </c>
      <c r="H1062" s="11" t="s">
        <v>26</v>
      </c>
      <c r="I1062" s="28">
        <v>188500000</v>
      </c>
      <c r="J1062" s="28">
        <v>10000000</v>
      </c>
      <c r="K1062" s="28"/>
      <c r="L1062" s="28">
        <f t="shared" si="22"/>
        <v>198500000</v>
      </c>
      <c r="M1062" s="29"/>
    </row>
    <row r="1063" spans="1:13" ht="18" customHeight="1">
      <c r="A1063" s="11">
        <v>1057</v>
      </c>
      <c r="B1063" s="11" t="s">
        <v>4435</v>
      </c>
      <c r="C1063" s="11" t="s">
        <v>376</v>
      </c>
      <c r="D1063" s="11">
        <v>3</v>
      </c>
      <c r="E1063" s="20" t="s">
        <v>4583</v>
      </c>
      <c r="F1063" s="11" t="s">
        <v>62</v>
      </c>
      <c r="G1063" s="11" t="s">
        <v>150</v>
      </c>
      <c r="H1063" s="11" t="s">
        <v>0</v>
      </c>
      <c r="I1063" s="28">
        <v>30000000</v>
      </c>
      <c r="J1063" s="28">
        <v>140000000</v>
      </c>
      <c r="K1063" s="28">
        <v>0</v>
      </c>
      <c r="L1063" s="28">
        <f t="shared" si="22"/>
        <v>170000000</v>
      </c>
      <c r="M1063" s="223"/>
    </row>
    <row r="1064" spans="1:13" ht="18" customHeight="1">
      <c r="A1064" s="11">
        <v>1058</v>
      </c>
      <c r="B1064" s="11" t="s">
        <v>4435</v>
      </c>
      <c r="C1064" s="11" t="s">
        <v>4497</v>
      </c>
      <c r="D1064" s="11">
        <v>3</v>
      </c>
      <c r="E1064" s="20" t="s">
        <v>4584</v>
      </c>
      <c r="F1064" s="11" t="s">
        <v>28</v>
      </c>
      <c r="G1064" s="11" t="s">
        <v>150</v>
      </c>
      <c r="H1064" s="11" t="s">
        <v>26</v>
      </c>
      <c r="I1064" s="31">
        <v>380000000</v>
      </c>
      <c r="J1064" s="31">
        <v>350000000</v>
      </c>
      <c r="K1064" s="31"/>
      <c r="L1064" s="28">
        <f t="shared" si="22"/>
        <v>730000000</v>
      </c>
      <c r="M1064" s="11"/>
    </row>
    <row r="1065" spans="1:13" ht="18" customHeight="1">
      <c r="A1065" s="11">
        <v>1059</v>
      </c>
      <c r="B1065" s="11" t="s">
        <v>4435</v>
      </c>
      <c r="C1065" s="11" t="s">
        <v>4460</v>
      </c>
      <c r="D1065" s="11">
        <v>3</v>
      </c>
      <c r="E1065" s="20" t="s">
        <v>4587</v>
      </c>
      <c r="F1065" s="57" t="s">
        <v>20</v>
      </c>
      <c r="G1065" s="11" t="s">
        <v>150</v>
      </c>
      <c r="H1065" s="11" t="s">
        <v>0</v>
      </c>
      <c r="I1065" s="224">
        <v>500000000</v>
      </c>
      <c r="J1065" s="224">
        <v>160000000</v>
      </c>
      <c r="K1065" s="225"/>
      <c r="L1065" s="28">
        <f t="shared" si="22"/>
        <v>660000000</v>
      </c>
      <c r="M1065" s="11"/>
    </row>
    <row r="1066" spans="1:13" ht="18" customHeight="1">
      <c r="A1066" s="11">
        <v>1060</v>
      </c>
      <c r="B1066" s="11" t="s">
        <v>4435</v>
      </c>
      <c r="C1066" s="11" t="s">
        <v>4460</v>
      </c>
      <c r="D1066" s="11">
        <v>3</v>
      </c>
      <c r="E1066" s="20" t="s">
        <v>4586</v>
      </c>
      <c r="F1066" s="57" t="s">
        <v>20</v>
      </c>
      <c r="G1066" s="11" t="s">
        <v>150</v>
      </c>
      <c r="H1066" s="11" t="s">
        <v>0</v>
      </c>
      <c r="I1066" s="224">
        <v>360000000</v>
      </c>
      <c r="J1066" s="224">
        <v>16000000</v>
      </c>
      <c r="K1066" s="225"/>
      <c r="L1066" s="28">
        <f t="shared" si="22"/>
        <v>376000000</v>
      </c>
      <c r="M1066" s="11"/>
    </row>
    <row r="1067" spans="1:13" ht="18" customHeight="1">
      <c r="A1067" s="11">
        <v>1061</v>
      </c>
      <c r="B1067" s="11" t="s">
        <v>4435</v>
      </c>
      <c r="C1067" s="11" t="s">
        <v>4460</v>
      </c>
      <c r="D1067" s="11">
        <v>3</v>
      </c>
      <c r="E1067" s="20" t="s">
        <v>4585</v>
      </c>
      <c r="F1067" s="57" t="s">
        <v>20</v>
      </c>
      <c r="G1067" s="11" t="s">
        <v>4665</v>
      </c>
      <c r="H1067" s="11" t="s">
        <v>18</v>
      </c>
      <c r="I1067" s="224">
        <v>567000000</v>
      </c>
      <c r="J1067" s="224">
        <v>64000000</v>
      </c>
      <c r="K1067" s="225"/>
      <c r="L1067" s="28">
        <f t="shared" si="22"/>
        <v>631000000</v>
      </c>
      <c r="M1067" s="11"/>
    </row>
    <row r="1068" spans="1:13" ht="18" customHeight="1">
      <c r="A1068" s="11">
        <v>1062</v>
      </c>
      <c r="B1068" s="11" t="s">
        <v>4435</v>
      </c>
      <c r="C1068" s="11" t="s">
        <v>4462</v>
      </c>
      <c r="D1068" s="11">
        <v>3</v>
      </c>
      <c r="E1068" s="20" t="s">
        <v>4574</v>
      </c>
      <c r="F1068" s="57" t="s">
        <v>20</v>
      </c>
      <c r="G1068" s="11" t="s">
        <v>150</v>
      </c>
      <c r="H1068" s="11" t="s">
        <v>0</v>
      </c>
      <c r="I1068" s="28">
        <v>200000000</v>
      </c>
      <c r="J1068" s="28"/>
      <c r="K1068" s="28"/>
      <c r="L1068" s="28">
        <f t="shared" si="22"/>
        <v>200000000</v>
      </c>
      <c r="M1068" s="11"/>
    </row>
    <row r="1069" spans="1:13" ht="18" customHeight="1">
      <c r="A1069" s="11">
        <v>1063</v>
      </c>
      <c r="B1069" s="11" t="s">
        <v>4435</v>
      </c>
      <c r="C1069" s="11" t="s">
        <v>4462</v>
      </c>
      <c r="D1069" s="11">
        <v>3</v>
      </c>
      <c r="E1069" s="20" t="s">
        <v>4577</v>
      </c>
      <c r="F1069" s="57" t="s">
        <v>20</v>
      </c>
      <c r="G1069" s="11" t="s">
        <v>150</v>
      </c>
      <c r="H1069" s="11" t="s">
        <v>1</v>
      </c>
      <c r="I1069" s="28">
        <v>2206727000</v>
      </c>
      <c r="J1069" s="28">
        <v>283905000</v>
      </c>
      <c r="K1069" s="28"/>
      <c r="L1069" s="28">
        <f t="shared" si="22"/>
        <v>2490632000</v>
      </c>
      <c r="M1069" s="11"/>
    </row>
    <row r="1070" spans="1:13" ht="18" customHeight="1">
      <c r="A1070" s="11">
        <v>1064</v>
      </c>
      <c r="B1070" s="11" t="s">
        <v>4435</v>
      </c>
      <c r="C1070" s="11" t="s">
        <v>4462</v>
      </c>
      <c r="D1070" s="11">
        <v>3</v>
      </c>
      <c r="E1070" s="20" t="s">
        <v>4575</v>
      </c>
      <c r="F1070" s="57" t="s">
        <v>20</v>
      </c>
      <c r="G1070" s="11" t="s">
        <v>150</v>
      </c>
      <c r="H1070" s="11" t="s">
        <v>0</v>
      </c>
      <c r="I1070" s="28">
        <v>308550000</v>
      </c>
      <c r="J1070" s="28">
        <v>740668000</v>
      </c>
      <c r="K1070" s="28"/>
      <c r="L1070" s="28">
        <f t="shared" si="22"/>
        <v>1049218000</v>
      </c>
      <c r="M1070" s="11"/>
    </row>
    <row r="1071" spans="1:13" ht="18" customHeight="1">
      <c r="A1071" s="11">
        <v>1065</v>
      </c>
      <c r="B1071" s="11" t="s">
        <v>4435</v>
      </c>
      <c r="C1071" s="11" t="s">
        <v>4462</v>
      </c>
      <c r="D1071" s="11">
        <v>3</v>
      </c>
      <c r="E1071" s="20" t="s">
        <v>4576</v>
      </c>
      <c r="F1071" s="57" t="s">
        <v>20</v>
      </c>
      <c r="G1071" s="11" t="s">
        <v>150</v>
      </c>
      <c r="H1071" s="11" t="s">
        <v>0</v>
      </c>
      <c r="I1071" s="28">
        <v>180000000</v>
      </c>
      <c r="J1071" s="28">
        <v>200000000</v>
      </c>
      <c r="K1071" s="28"/>
      <c r="L1071" s="28">
        <f t="shared" si="22"/>
        <v>380000000</v>
      </c>
      <c r="M1071" s="11"/>
    </row>
    <row r="1072" spans="1:13" ht="18" customHeight="1">
      <c r="A1072" s="11">
        <v>1066</v>
      </c>
      <c r="B1072" s="32" t="s">
        <v>4435</v>
      </c>
      <c r="C1072" s="32" t="s">
        <v>171</v>
      </c>
      <c r="D1072" s="32">
        <v>3</v>
      </c>
      <c r="E1072" s="33" t="s">
        <v>4589</v>
      </c>
      <c r="F1072" s="11" t="s">
        <v>55</v>
      </c>
      <c r="G1072" s="11" t="s">
        <v>150</v>
      </c>
      <c r="H1072" s="11" t="s">
        <v>0</v>
      </c>
      <c r="I1072" s="31">
        <v>400000000</v>
      </c>
      <c r="J1072" s="31">
        <v>0</v>
      </c>
      <c r="K1072" s="31">
        <v>0</v>
      </c>
      <c r="L1072" s="28">
        <f t="shared" si="22"/>
        <v>400000000</v>
      </c>
      <c r="M1072" s="11"/>
    </row>
    <row r="1073" spans="1:13" ht="18" customHeight="1">
      <c r="A1073" s="11">
        <v>1067</v>
      </c>
      <c r="B1073" s="11" t="s">
        <v>4667</v>
      </c>
      <c r="C1073" s="11" t="s">
        <v>4475</v>
      </c>
      <c r="D1073" s="11">
        <v>3</v>
      </c>
      <c r="E1073" s="20" t="s">
        <v>4588</v>
      </c>
      <c r="F1073" s="11" t="s">
        <v>116</v>
      </c>
      <c r="G1073" s="11" t="s">
        <v>150</v>
      </c>
      <c r="H1073" s="11" t="s">
        <v>26</v>
      </c>
      <c r="I1073" s="31">
        <v>700000000</v>
      </c>
      <c r="J1073" s="31">
        <v>400000000</v>
      </c>
      <c r="K1073" s="31"/>
      <c r="L1073" s="28">
        <f t="shared" si="22"/>
        <v>1100000000</v>
      </c>
      <c r="M1073" s="11"/>
    </row>
    <row r="1074" spans="1:13" ht="18" customHeight="1">
      <c r="A1074" s="11">
        <v>1068</v>
      </c>
      <c r="B1074" s="12" t="s">
        <v>14</v>
      </c>
      <c r="C1074" s="12" t="s">
        <v>19</v>
      </c>
      <c r="D1074" s="12">
        <v>4</v>
      </c>
      <c r="E1074" s="13" t="s">
        <v>1688</v>
      </c>
      <c r="F1074" s="57" t="s">
        <v>20</v>
      </c>
      <c r="G1074" s="12" t="s">
        <v>67</v>
      </c>
      <c r="H1074" s="12" t="s">
        <v>18</v>
      </c>
      <c r="I1074" s="44">
        <v>2897000000</v>
      </c>
      <c r="J1074" s="44">
        <v>134000000</v>
      </c>
      <c r="K1074" s="44">
        <v>0</v>
      </c>
      <c r="L1074" s="44">
        <f t="shared" si="22"/>
        <v>3031000000</v>
      </c>
      <c r="M1074" s="12"/>
    </row>
    <row r="1075" spans="1:13" ht="18" customHeight="1">
      <c r="A1075" s="11">
        <v>1069</v>
      </c>
      <c r="B1075" s="12" t="s">
        <v>14</v>
      </c>
      <c r="C1075" s="12" t="s">
        <v>19</v>
      </c>
      <c r="D1075" s="12">
        <v>4</v>
      </c>
      <c r="E1075" s="13" t="s">
        <v>1689</v>
      </c>
      <c r="F1075" s="12" t="s">
        <v>72</v>
      </c>
      <c r="G1075" s="12" t="s">
        <v>67</v>
      </c>
      <c r="H1075" s="12" t="s">
        <v>18</v>
      </c>
      <c r="I1075" s="44">
        <v>2857000000</v>
      </c>
      <c r="J1075" s="44">
        <v>76456000</v>
      </c>
      <c r="K1075" s="44">
        <v>0</v>
      </c>
      <c r="L1075" s="44">
        <f t="shared" si="22"/>
        <v>2933456000</v>
      </c>
      <c r="M1075" s="12"/>
    </row>
    <row r="1076" spans="1:13" ht="18" customHeight="1">
      <c r="A1076" s="11">
        <v>1070</v>
      </c>
      <c r="B1076" s="12" t="s">
        <v>14</v>
      </c>
      <c r="C1076" s="12" t="s">
        <v>19</v>
      </c>
      <c r="D1076" s="76">
        <v>4</v>
      </c>
      <c r="E1076" s="124" t="s">
        <v>1691</v>
      </c>
      <c r="F1076" s="57" t="s">
        <v>20</v>
      </c>
      <c r="G1076" s="11" t="s">
        <v>312</v>
      </c>
      <c r="H1076" s="76" t="s">
        <v>0</v>
      </c>
      <c r="I1076" s="14">
        <v>850000000</v>
      </c>
      <c r="J1076" s="14">
        <v>76500000</v>
      </c>
      <c r="K1076" s="14">
        <v>0</v>
      </c>
      <c r="L1076" s="44">
        <f t="shared" si="22"/>
        <v>926500000</v>
      </c>
      <c r="M1076" s="69"/>
    </row>
    <row r="1077" spans="1:13" ht="18" customHeight="1">
      <c r="A1077" s="11">
        <v>1071</v>
      </c>
      <c r="B1077" s="12" t="s">
        <v>14</v>
      </c>
      <c r="C1077" s="12" t="s">
        <v>19</v>
      </c>
      <c r="D1077" s="76">
        <v>4</v>
      </c>
      <c r="E1077" s="124" t="s">
        <v>1690</v>
      </c>
      <c r="F1077" s="57" t="s">
        <v>20</v>
      </c>
      <c r="G1077" s="11" t="s">
        <v>312</v>
      </c>
      <c r="H1077" s="76" t="s">
        <v>0</v>
      </c>
      <c r="I1077" s="44">
        <v>705000000</v>
      </c>
      <c r="J1077" s="44">
        <v>81000000</v>
      </c>
      <c r="K1077" s="44">
        <v>0</v>
      </c>
      <c r="L1077" s="44">
        <f t="shared" si="22"/>
        <v>786000000</v>
      </c>
      <c r="M1077" s="69"/>
    </row>
    <row r="1078" spans="1:13" ht="18" customHeight="1">
      <c r="A1078" s="11">
        <v>1072</v>
      </c>
      <c r="B1078" s="12" t="s">
        <v>14</v>
      </c>
      <c r="C1078" s="12" t="s">
        <v>15</v>
      </c>
      <c r="D1078" s="12">
        <v>4</v>
      </c>
      <c r="E1078" s="13" t="s">
        <v>1692</v>
      </c>
      <c r="F1078" s="12" t="s">
        <v>16</v>
      </c>
      <c r="G1078" s="12" t="s">
        <v>17</v>
      </c>
      <c r="H1078" s="12" t="s">
        <v>18</v>
      </c>
      <c r="I1078" s="44">
        <v>205000000000</v>
      </c>
      <c r="J1078" s="44"/>
      <c r="K1078" s="44">
        <v>0</v>
      </c>
      <c r="L1078" s="44">
        <f t="shared" si="22"/>
        <v>205000000000</v>
      </c>
      <c r="M1078" s="12"/>
    </row>
    <row r="1079" spans="1:13" ht="18" customHeight="1">
      <c r="A1079" s="11">
        <v>1073</v>
      </c>
      <c r="B1079" s="12" t="s">
        <v>14</v>
      </c>
      <c r="C1079" s="12" t="s">
        <v>15</v>
      </c>
      <c r="D1079" s="12">
        <v>4</v>
      </c>
      <c r="E1079" s="13" t="s">
        <v>1693</v>
      </c>
      <c r="F1079" s="12" t="s">
        <v>16</v>
      </c>
      <c r="G1079" s="12" t="s">
        <v>17</v>
      </c>
      <c r="H1079" s="12" t="s">
        <v>18</v>
      </c>
      <c r="I1079" s="44">
        <v>205000000000</v>
      </c>
      <c r="J1079" s="44"/>
      <c r="K1079" s="44">
        <v>0</v>
      </c>
      <c r="L1079" s="44">
        <f t="shared" si="22"/>
        <v>205000000000</v>
      </c>
      <c r="M1079" s="12"/>
    </row>
    <row r="1080" spans="1:13" ht="18" customHeight="1">
      <c r="A1080" s="11">
        <v>1074</v>
      </c>
      <c r="B1080" s="12" t="s">
        <v>298</v>
      </c>
      <c r="C1080" s="12" t="s">
        <v>332</v>
      </c>
      <c r="D1080" s="12">
        <v>4</v>
      </c>
      <c r="E1080" s="16" t="s">
        <v>380</v>
      </c>
      <c r="F1080" s="57" t="s">
        <v>20</v>
      </c>
      <c r="G1080" s="12" t="s">
        <v>312</v>
      </c>
      <c r="H1080" s="12" t="s">
        <v>26</v>
      </c>
      <c r="I1080" s="44">
        <f>24000000*19</f>
        <v>456000000</v>
      </c>
      <c r="J1080" s="44"/>
      <c r="K1080" s="44"/>
      <c r="L1080" s="44">
        <f t="shared" si="22"/>
        <v>456000000</v>
      </c>
      <c r="M1080" s="12"/>
    </row>
    <row r="1081" spans="1:13" ht="18" customHeight="1">
      <c r="A1081" s="11">
        <v>1075</v>
      </c>
      <c r="B1081" s="12" t="s">
        <v>298</v>
      </c>
      <c r="C1081" s="12" t="s">
        <v>332</v>
      </c>
      <c r="D1081" s="12">
        <v>4</v>
      </c>
      <c r="E1081" s="16" t="s">
        <v>379</v>
      </c>
      <c r="F1081" s="57" t="s">
        <v>20</v>
      </c>
      <c r="G1081" s="12" t="s">
        <v>312</v>
      </c>
      <c r="H1081" s="12" t="s">
        <v>26</v>
      </c>
      <c r="I1081" s="44">
        <v>250000000</v>
      </c>
      <c r="J1081" s="44"/>
      <c r="K1081" s="44"/>
      <c r="L1081" s="44">
        <f t="shared" si="22"/>
        <v>250000000</v>
      </c>
      <c r="M1081" s="69"/>
    </row>
    <row r="1082" spans="1:13" ht="18" customHeight="1">
      <c r="A1082" s="11">
        <v>1076</v>
      </c>
      <c r="B1082" s="12" t="s">
        <v>298</v>
      </c>
      <c r="C1082" s="12" t="s">
        <v>332</v>
      </c>
      <c r="D1082" s="12">
        <v>4</v>
      </c>
      <c r="E1082" s="16" t="s">
        <v>378</v>
      </c>
      <c r="F1082" s="57" t="s">
        <v>20</v>
      </c>
      <c r="G1082" s="12" t="s">
        <v>312</v>
      </c>
      <c r="H1082" s="12" t="s">
        <v>26</v>
      </c>
      <c r="I1082" s="44">
        <v>400000000</v>
      </c>
      <c r="J1082" s="44">
        <v>1890400000</v>
      </c>
      <c r="K1082" s="44"/>
      <c r="L1082" s="44">
        <f t="shared" si="22"/>
        <v>2290400000</v>
      </c>
      <c r="M1082" s="12"/>
    </row>
    <row r="1083" spans="1:13" ht="18" customHeight="1">
      <c r="A1083" s="11">
        <v>1077</v>
      </c>
      <c r="B1083" s="12" t="s">
        <v>21</v>
      </c>
      <c r="C1083" s="12" t="s">
        <v>22</v>
      </c>
      <c r="D1083" s="12">
        <v>4</v>
      </c>
      <c r="E1083" s="16" t="s">
        <v>375</v>
      </c>
      <c r="F1083" s="12" t="s">
        <v>24</v>
      </c>
      <c r="G1083" s="12" t="s">
        <v>301</v>
      </c>
      <c r="H1083" s="12" t="s">
        <v>26</v>
      </c>
      <c r="I1083" s="44">
        <v>25000000</v>
      </c>
      <c r="J1083" s="44"/>
      <c r="K1083" s="44"/>
      <c r="L1083" s="44">
        <f t="shared" si="22"/>
        <v>25000000</v>
      </c>
      <c r="M1083" s="12"/>
    </row>
    <row r="1084" spans="1:13" ht="18" customHeight="1">
      <c r="A1084" s="11">
        <v>1078</v>
      </c>
      <c r="B1084" s="57" t="s">
        <v>298</v>
      </c>
      <c r="C1084" s="57" t="s">
        <v>386</v>
      </c>
      <c r="D1084" s="12">
        <v>4</v>
      </c>
      <c r="E1084" s="16" t="s">
        <v>387</v>
      </c>
      <c r="F1084" s="57" t="s">
        <v>20</v>
      </c>
      <c r="G1084" s="12" t="s">
        <v>312</v>
      </c>
      <c r="H1084" s="12" t="s">
        <v>1</v>
      </c>
      <c r="I1084" s="44">
        <v>300000000</v>
      </c>
      <c r="J1084" s="44"/>
      <c r="K1084" s="44"/>
      <c r="L1084" s="44">
        <f t="shared" si="22"/>
        <v>300000000</v>
      </c>
      <c r="M1084" s="12"/>
    </row>
    <row r="1085" spans="1:13" ht="18" customHeight="1">
      <c r="A1085" s="11">
        <v>1079</v>
      </c>
      <c r="B1085" s="57" t="s">
        <v>298</v>
      </c>
      <c r="C1085" s="57" t="s">
        <v>386</v>
      </c>
      <c r="D1085" s="12">
        <v>4</v>
      </c>
      <c r="E1085" s="16" t="s">
        <v>388</v>
      </c>
      <c r="F1085" s="57" t="s">
        <v>20</v>
      </c>
      <c r="G1085" s="12" t="s">
        <v>312</v>
      </c>
      <c r="H1085" s="12" t="s">
        <v>1</v>
      </c>
      <c r="I1085" s="44">
        <v>150000000</v>
      </c>
      <c r="J1085" s="44"/>
      <c r="K1085" s="44"/>
      <c r="L1085" s="44">
        <f t="shared" si="22"/>
        <v>150000000</v>
      </c>
      <c r="M1085" s="69"/>
    </row>
    <row r="1086" spans="1:13" ht="18" customHeight="1">
      <c r="A1086" s="11">
        <v>1080</v>
      </c>
      <c r="B1086" s="12" t="s">
        <v>298</v>
      </c>
      <c r="C1086" s="12" t="s">
        <v>376</v>
      </c>
      <c r="D1086" s="12">
        <v>4</v>
      </c>
      <c r="E1086" s="16" t="s">
        <v>377</v>
      </c>
      <c r="F1086" s="11" t="s">
        <v>62</v>
      </c>
      <c r="G1086" s="12" t="s">
        <v>312</v>
      </c>
      <c r="H1086" s="12" t="s">
        <v>18</v>
      </c>
      <c r="I1086" s="44">
        <v>120000000</v>
      </c>
      <c r="J1086" s="44">
        <v>200000000</v>
      </c>
      <c r="K1086" s="44"/>
      <c r="L1086" s="44">
        <f t="shared" si="22"/>
        <v>320000000</v>
      </c>
      <c r="M1086" s="12"/>
    </row>
    <row r="1087" spans="1:13" ht="18" customHeight="1">
      <c r="A1087" s="11">
        <v>1081</v>
      </c>
      <c r="B1087" s="12" t="s">
        <v>298</v>
      </c>
      <c r="C1087" s="12" t="s">
        <v>171</v>
      </c>
      <c r="D1087" s="12">
        <v>4</v>
      </c>
      <c r="E1087" s="16" t="s">
        <v>381</v>
      </c>
      <c r="F1087" s="12" t="s">
        <v>160</v>
      </c>
      <c r="G1087" s="12" t="s">
        <v>312</v>
      </c>
      <c r="H1087" s="12" t="s">
        <v>26</v>
      </c>
      <c r="I1087" s="44">
        <v>80000000</v>
      </c>
      <c r="J1087" s="44"/>
      <c r="K1087" s="44"/>
      <c r="L1087" s="44">
        <f t="shared" si="22"/>
        <v>80000000</v>
      </c>
      <c r="M1087" s="69"/>
    </row>
    <row r="1088" spans="1:13" ht="18" customHeight="1">
      <c r="A1088" s="11">
        <v>1082</v>
      </c>
      <c r="B1088" s="12" t="s">
        <v>298</v>
      </c>
      <c r="C1088" s="12" t="s">
        <v>171</v>
      </c>
      <c r="D1088" s="12">
        <v>4</v>
      </c>
      <c r="E1088" s="16" t="s">
        <v>382</v>
      </c>
      <c r="F1088" s="12" t="s">
        <v>160</v>
      </c>
      <c r="G1088" s="12" t="s">
        <v>312</v>
      </c>
      <c r="H1088" s="12" t="s">
        <v>26</v>
      </c>
      <c r="I1088" s="44">
        <v>200000000</v>
      </c>
      <c r="J1088" s="44"/>
      <c r="K1088" s="44"/>
      <c r="L1088" s="44">
        <f t="shared" si="22"/>
        <v>200000000</v>
      </c>
      <c r="M1088" s="12"/>
    </row>
    <row r="1089" spans="1:13" ht="18" customHeight="1">
      <c r="A1089" s="11">
        <v>1083</v>
      </c>
      <c r="B1089" s="12" t="s">
        <v>298</v>
      </c>
      <c r="C1089" s="12" t="s">
        <v>353</v>
      </c>
      <c r="D1089" s="12">
        <v>4</v>
      </c>
      <c r="E1089" s="16" t="s">
        <v>389</v>
      </c>
      <c r="F1089" s="12" t="s">
        <v>116</v>
      </c>
      <c r="G1089" s="12" t="s">
        <v>312</v>
      </c>
      <c r="H1089" s="12" t="s">
        <v>26</v>
      </c>
      <c r="I1089" s="44">
        <v>173693171</v>
      </c>
      <c r="J1089" s="44">
        <v>33857845</v>
      </c>
      <c r="K1089" s="44">
        <v>0</v>
      </c>
      <c r="L1089" s="44">
        <f t="shared" si="22"/>
        <v>207551016</v>
      </c>
      <c r="M1089" s="12"/>
    </row>
    <row r="1090" spans="1:13" ht="18" customHeight="1">
      <c r="A1090" s="11">
        <v>1084</v>
      </c>
      <c r="B1090" s="12" t="s">
        <v>298</v>
      </c>
      <c r="C1090" s="12" t="s">
        <v>383</v>
      </c>
      <c r="D1090" s="12">
        <v>4</v>
      </c>
      <c r="E1090" s="16" t="s">
        <v>385</v>
      </c>
      <c r="F1090" s="12" t="s">
        <v>116</v>
      </c>
      <c r="G1090" s="12" t="s">
        <v>312</v>
      </c>
      <c r="H1090" s="12" t="s">
        <v>26</v>
      </c>
      <c r="I1090" s="44">
        <v>89133869</v>
      </c>
      <c r="J1090" s="44">
        <v>54327977</v>
      </c>
      <c r="K1090" s="44">
        <v>0</v>
      </c>
      <c r="L1090" s="44">
        <f t="shared" si="22"/>
        <v>143461846</v>
      </c>
      <c r="M1090" s="69"/>
    </row>
    <row r="1091" spans="1:13" ht="18" customHeight="1">
      <c r="A1091" s="11">
        <v>1085</v>
      </c>
      <c r="B1091" s="12" t="s">
        <v>298</v>
      </c>
      <c r="C1091" s="12" t="s">
        <v>383</v>
      </c>
      <c r="D1091" s="12">
        <v>4</v>
      </c>
      <c r="E1091" s="16" t="s">
        <v>384</v>
      </c>
      <c r="F1091" s="12" t="s">
        <v>116</v>
      </c>
      <c r="G1091" s="12" t="s">
        <v>312</v>
      </c>
      <c r="H1091" s="12" t="s">
        <v>26</v>
      </c>
      <c r="I1091" s="44">
        <v>125790647</v>
      </c>
      <c r="J1091" s="44">
        <v>28381912</v>
      </c>
      <c r="K1091" s="44">
        <v>0</v>
      </c>
      <c r="L1091" s="44">
        <f t="shared" si="22"/>
        <v>154172559</v>
      </c>
      <c r="M1091" s="12"/>
    </row>
    <row r="1092" spans="1:13" ht="18" customHeight="1">
      <c r="A1092" s="11">
        <v>1086</v>
      </c>
      <c r="B1092" s="12" t="s">
        <v>543</v>
      </c>
      <c r="C1092" s="11" t="s">
        <v>29</v>
      </c>
      <c r="D1092" s="11">
        <v>4</v>
      </c>
      <c r="E1092" s="22" t="s">
        <v>677</v>
      </c>
      <c r="F1092" s="11" t="s">
        <v>62</v>
      </c>
      <c r="G1092" s="11" t="s">
        <v>37</v>
      </c>
      <c r="H1092" s="11" t="s">
        <v>1</v>
      </c>
      <c r="I1092" s="30">
        <v>490000000</v>
      </c>
      <c r="J1092" s="30">
        <v>17000000</v>
      </c>
      <c r="K1092" s="30">
        <v>0</v>
      </c>
      <c r="L1092" s="15">
        <f t="shared" si="22"/>
        <v>507000000</v>
      </c>
      <c r="M1092" s="29"/>
    </row>
    <row r="1093" spans="1:13" ht="18" customHeight="1">
      <c r="A1093" s="11">
        <v>1087</v>
      </c>
      <c r="B1093" s="12" t="s">
        <v>543</v>
      </c>
      <c r="C1093" s="11" t="s">
        <v>29</v>
      </c>
      <c r="D1093" s="11">
        <v>4</v>
      </c>
      <c r="E1093" s="22" t="s">
        <v>218</v>
      </c>
      <c r="F1093" s="11" t="s">
        <v>62</v>
      </c>
      <c r="G1093" s="11" t="s">
        <v>37</v>
      </c>
      <c r="H1093" s="11" t="s">
        <v>1</v>
      </c>
      <c r="I1093" s="30">
        <v>180000000</v>
      </c>
      <c r="J1093" s="30">
        <v>20000000</v>
      </c>
      <c r="K1093" s="30"/>
      <c r="L1093" s="15">
        <f t="shared" si="22"/>
        <v>200000000</v>
      </c>
      <c r="M1093" s="11"/>
    </row>
    <row r="1094" spans="1:13" ht="18" customHeight="1">
      <c r="A1094" s="11">
        <v>1088</v>
      </c>
      <c r="B1094" s="12" t="s">
        <v>543</v>
      </c>
      <c r="C1094" s="12" t="s">
        <v>557</v>
      </c>
      <c r="D1094" s="12">
        <v>4</v>
      </c>
      <c r="E1094" s="13" t="s">
        <v>665</v>
      </c>
      <c r="F1094" s="84" t="s">
        <v>116</v>
      </c>
      <c r="G1094" s="12" t="s">
        <v>17</v>
      </c>
      <c r="H1094" s="12" t="s">
        <v>26</v>
      </c>
      <c r="I1094" s="56">
        <v>35000000</v>
      </c>
      <c r="J1094" s="56">
        <v>0</v>
      </c>
      <c r="K1094" s="56">
        <v>0</v>
      </c>
      <c r="L1094" s="15">
        <f t="shared" si="22"/>
        <v>35000000</v>
      </c>
      <c r="M1094" s="69"/>
    </row>
    <row r="1095" spans="1:13" ht="18" customHeight="1">
      <c r="A1095" s="11">
        <v>1089</v>
      </c>
      <c r="B1095" s="12" t="s">
        <v>543</v>
      </c>
      <c r="C1095" s="11" t="s">
        <v>161</v>
      </c>
      <c r="D1095" s="11">
        <v>4</v>
      </c>
      <c r="E1095" s="22" t="s">
        <v>676</v>
      </c>
      <c r="F1095" s="57" t="s">
        <v>20</v>
      </c>
      <c r="G1095" s="11" t="s">
        <v>37</v>
      </c>
      <c r="H1095" s="11" t="s">
        <v>26</v>
      </c>
      <c r="I1095" s="30">
        <v>250000000</v>
      </c>
      <c r="J1095" s="30"/>
      <c r="K1095" s="30"/>
      <c r="L1095" s="15">
        <f t="shared" si="22"/>
        <v>250000000</v>
      </c>
      <c r="M1095" s="11"/>
    </row>
    <row r="1096" spans="1:13" ht="18" customHeight="1">
      <c r="A1096" s="11">
        <v>1090</v>
      </c>
      <c r="B1096" s="11" t="s">
        <v>36</v>
      </c>
      <c r="C1096" s="11" t="s">
        <v>524</v>
      </c>
      <c r="D1096" s="11">
        <v>4</v>
      </c>
      <c r="E1096" s="22" t="s">
        <v>656</v>
      </c>
      <c r="F1096" s="11" t="s">
        <v>116</v>
      </c>
      <c r="G1096" s="11" t="s">
        <v>17</v>
      </c>
      <c r="H1096" s="11" t="s">
        <v>26</v>
      </c>
      <c r="I1096" s="15">
        <v>1700000000</v>
      </c>
      <c r="J1096" s="15">
        <v>1400000000</v>
      </c>
      <c r="K1096" s="15"/>
      <c r="L1096" s="15">
        <f t="shared" si="22"/>
        <v>3100000000</v>
      </c>
      <c r="M1096" s="11"/>
    </row>
    <row r="1097" spans="1:13" ht="18" customHeight="1">
      <c r="A1097" s="11">
        <v>1091</v>
      </c>
      <c r="B1097" s="11" t="s">
        <v>36</v>
      </c>
      <c r="C1097" s="11" t="s">
        <v>524</v>
      </c>
      <c r="D1097" s="11">
        <v>4</v>
      </c>
      <c r="E1097" s="22" t="s">
        <v>657</v>
      </c>
      <c r="F1097" s="11" t="s">
        <v>116</v>
      </c>
      <c r="G1097" s="11" t="s">
        <v>17</v>
      </c>
      <c r="H1097" s="11" t="s">
        <v>26</v>
      </c>
      <c r="I1097" s="15">
        <v>40000000</v>
      </c>
      <c r="J1097" s="15"/>
      <c r="K1097" s="15"/>
      <c r="L1097" s="15">
        <f t="shared" si="22"/>
        <v>40000000</v>
      </c>
      <c r="M1097" s="11"/>
    </row>
    <row r="1098" spans="1:13" ht="18" customHeight="1">
      <c r="A1098" s="11">
        <v>1092</v>
      </c>
      <c r="B1098" s="11" t="s">
        <v>36</v>
      </c>
      <c r="C1098" s="11" t="s">
        <v>524</v>
      </c>
      <c r="D1098" s="11">
        <v>4</v>
      </c>
      <c r="E1098" s="22" t="s">
        <v>658</v>
      </c>
      <c r="F1098" s="11" t="s">
        <v>116</v>
      </c>
      <c r="G1098" s="11" t="s">
        <v>17</v>
      </c>
      <c r="H1098" s="11" t="s">
        <v>26</v>
      </c>
      <c r="I1098" s="15">
        <v>2400000000</v>
      </c>
      <c r="J1098" s="15">
        <v>2000000000</v>
      </c>
      <c r="K1098" s="15"/>
      <c r="L1098" s="15">
        <f t="shared" si="22"/>
        <v>4400000000</v>
      </c>
      <c r="M1098" s="11"/>
    </row>
    <row r="1099" spans="1:13" ht="18" customHeight="1">
      <c r="A1099" s="11">
        <v>1093</v>
      </c>
      <c r="B1099" s="11" t="s">
        <v>36</v>
      </c>
      <c r="C1099" s="11" t="s">
        <v>524</v>
      </c>
      <c r="D1099" s="11">
        <v>4</v>
      </c>
      <c r="E1099" s="22" t="s">
        <v>659</v>
      </c>
      <c r="F1099" s="11" t="s">
        <v>116</v>
      </c>
      <c r="G1099" s="11" t="s">
        <v>17</v>
      </c>
      <c r="H1099" s="11" t="s">
        <v>26</v>
      </c>
      <c r="I1099" s="15">
        <v>60000000</v>
      </c>
      <c r="J1099" s="15"/>
      <c r="K1099" s="15"/>
      <c r="L1099" s="15">
        <f t="shared" si="22"/>
        <v>60000000</v>
      </c>
      <c r="M1099" s="11"/>
    </row>
    <row r="1100" spans="1:13" ht="18" customHeight="1">
      <c r="A1100" s="11">
        <v>1094</v>
      </c>
      <c r="B1100" s="12" t="s">
        <v>543</v>
      </c>
      <c r="C1100" s="12" t="s">
        <v>125</v>
      </c>
      <c r="D1100" s="12">
        <v>4</v>
      </c>
      <c r="E1100" s="16" t="s">
        <v>662</v>
      </c>
      <c r="F1100" s="57" t="s">
        <v>20</v>
      </c>
      <c r="G1100" s="12" t="s">
        <v>17</v>
      </c>
      <c r="H1100" s="12" t="s">
        <v>26</v>
      </c>
      <c r="I1100" s="56">
        <v>400000000</v>
      </c>
      <c r="J1100" s="56">
        <v>113533300</v>
      </c>
      <c r="K1100" s="56"/>
      <c r="L1100" s="15">
        <f t="shared" si="22"/>
        <v>513533300</v>
      </c>
      <c r="M1100" s="90"/>
    </row>
    <row r="1101" spans="1:13" ht="18" customHeight="1">
      <c r="A1101" s="11">
        <v>1095</v>
      </c>
      <c r="B1101" s="12" t="s">
        <v>543</v>
      </c>
      <c r="C1101" s="11" t="s">
        <v>125</v>
      </c>
      <c r="D1101" s="11">
        <v>4</v>
      </c>
      <c r="E1101" s="22" t="s">
        <v>661</v>
      </c>
      <c r="F1101" s="57" t="s">
        <v>20</v>
      </c>
      <c r="G1101" s="11" t="s">
        <v>17</v>
      </c>
      <c r="H1101" s="11" t="s">
        <v>1</v>
      </c>
      <c r="I1101" s="30">
        <v>200000000</v>
      </c>
      <c r="J1101" s="30"/>
      <c r="K1101" s="30"/>
      <c r="L1101" s="15">
        <f t="shared" si="22"/>
        <v>200000000</v>
      </c>
      <c r="M1101" s="11"/>
    </row>
    <row r="1102" spans="1:13" ht="18" customHeight="1">
      <c r="A1102" s="11">
        <v>1096</v>
      </c>
      <c r="B1102" s="12" t="s">
        <v>543</v>
      </c>
      <c r="C1102" s="11" t="s">
        <v>666</v>
      </c>
      <c r="D1102" s="11">
        <v>4</v>
      </c>
      <c r="E1102" s="22" t="s">
        <v>667</v>
      </c>
      <c r="F1102" s="57" t="s">
        <v>20</v>
      </c>
      <c r="G1102" s="11" t="s">
        <v>668</v>
      </c>
      <c r="H1102" s="11" t="s">
        <v>26</v>
      </c>
      <c r="I1102" s="30">
        <v>20000000</v>
      </c>
      <c r="J1102" s="30">
        <v>50000000</v>
      </c>
      <c r="K1102" s="30"/>
      <c r="L1102" s="15">
        <f t="shared" si="22"/>
        <v>70000000</v>
      </c>
      <c r="M1102" s="11"/>
    </row>
    <row r="1103" spans="1:13" ht="18" customHeight="1">
      <c r="A1103" s="11">
        <v>1097</v>
      </c>
      <c r="B1103" s="12" t="s">
        <v>543</v>
      </c>
      <c r="C1103" s="11" t="s">
        <v>162</v>
      </c>
      <c r="D1103" s="11">
        <v>4</v>
      </c>
      <c r="E1103" s="22" t="s">
        <v>675</v>
      </c>
      <c r="F1103" s="57" t="s">
        <v>20</v>
      </c>
      <c r="G1103" s="11" t="s">
        <v>37</v>
      </c>
      <c r="H1103" s="11" t="s">
        <v>31</v>
      </c>
      <c r="I1103" s="30">
        <v>80000000</v>
      </c>
      <c r="J1103" s="30">
        <v>0</v>
      </c>
      <c r="K1103" s="30"/>
      <c r="L1103" s="15">
        <f t="shared" si="22"/>
        <v>80000000</v>
      </c>
      <c r="M1103" s="11" t="s">
        <v>208</v>
      </c>
    </row>
    <row r="1104" spans="1:13" ht="18" customHeight="1">
      <c r="A1104" s="11">
        <v>1098</v>
      </c>
      <c r="B1104" s="12" t="s">
        <v>543</v>
      </c>
      <c r="C1104" s="11" t="s">
        <v>666</v>
      </c>
      <c r="D1104" s="11">
        <v>4</v>
      </c>
      <c r="E1104" s="55" t="s">
        <v>669</v>
      </c>
      <c r="F1104" s="57" t="s">
        <v>20</v>
      </c>
      <c r="G1104" s="11" t="s">
        <v>668</v>
      </c>
      <c r="H1104" s="11" t="s">
        <v>26</v>
      </c>
      <c r="I1104" s="30">
        <v>40000000</v>
      </c>
      <c r="J1104" s="30">
        <v>13000000</v>
      </c>
      <c r="K1104" s="30"/>
      <c r="L1104" s="15">
        <f t="shared" si="22"/>
        <v>53000000</v>
      </c>
      <c r="M1104" s="11"/>
    </row>
    <row r="1105" spans="1:13" ht="18" customHeight="1">
      <c r="A1105" s="11">
        <v>1099</v>
      </c>
      <c r="B1105" s="12" t="s">
        <v>543</v>
      </c>
      <c r="C1105" s="11" t="s">
        <v>162</v>
      </c>
      <c r="D1105" s="11">
        <v>4</v>
      </c>
      <c r="E1105" s="22" t="s">
        <v>670</v>
      </c>
      <c r="F1105" s="57" t="s">
        <v>20</v>
      </c>
      <c r="G1105" s="11" t="s">
        <v>37</v>
      </c>
      <c r="H1105" s="11" t="s">
        <v>26</v>
      </c>
      <c r="I1105" s="30">
        <v>742000000</v>
      </c>
      <c r="J1105" s="30">
        <v>200000000</v>
      </c>
      <c r="K1105" s="30"/>
      <c r="L1105" s="15">
        <f t="shared" si="22"/>
        <v>942000000</v>
      </c>
      <c r="M1105" s="11"/>
    </row>
    <row r="1106" spans="1:13" ht="18" customHeight="1">
      <c r="A1106" s="11">
        <v>1100</v>
      </c>
      <c r="B1106" s="12" t="s">
        <v>543</v>
      </c>
      <c r="C1106" s="11" t="s">
        <v>162</v>
      </c>
      <c r="D1106" s="11">
        <v>4</v>
      </c>
      <c r="E1106" s="22" t="s">
        <v>672</v>
      </c>
      <c r="F1106" s="57" t="s">
        <v>20</v>
      </c>
      <c r="G1106" s="11" t="s">
        <v>37</v>
      </c>
      <c r="H1106" s="11" t="s">
        <v>26</v>
      </c>
      <c r="I1106" s="30">
        <v>1200000000</v>
      </c>
      <c r="J1106" s="30">
        <v>65000000</v>
      </c>
      <c r="K1106" s="30"/>
      <c r="L1106" s="15">
        <f t="shared" si="22"/>
        <v>1265000000</v>
      </c>
      <c r="M1106" s="11"/>
    </row>
    <row r="1107" spans="1:13" ht="18" customHeight="1">
      <c r="A1107" s="11">
        <v>1101</v>
      </c>
      <c r="B1107" s="12" t="s">
        <v>543</v>
      </c>
      <c r="C1107" s="11" t="s">
        <v>162</v>
      </c>
      <c r="D1107" s="11">
        <v>4</v>
      </c>
      <c r="E1107" s="22" t="s">
        <v>671</v>
      </c>
      <c r="F1107" s="57" t="s">
        <v>20</v>
      </c>
      <c r="G1107" s="11" t="s">
        <v>37</v>
      </c>
      <c r="H1107" s="11" t="s">
        <v>26</v>
      </c>
      <c r="I1107" s="30">
        <v>600000000</v>
      </c>
      <c r="J1107" s="30">
        <v>20000000</v>
      </c>
      <c r="K1107" s="30"/>
      <c r="L1107" s="15">
        <f t="shared" si="22"/>
        <v>620000000</v>
      </c>
      <c r="M1107" s="11"/>
    </row>
    <row r="1108" spans="1:13" ht="18" customHeight="1">
      <c r="A1108" s="11">
        <v>1102</v>
      </c>
      <c r="B1108" s="12" t="s">
        <v>543</v>
      </c>
      <c r="C1108" s="11" t="s">
        <v>162</v>
      </c>
      <c r="D1108" s="11">
        <v>4</v>
      </c>
      <c r="E1108" s="22" t="s">
        <v>673</v>
      </c>
      <c r="F1108" s="57" t="s">
        <v>20</v>
      </c>
      <c r="G1108" s="11" t="s">
        <v>37</v>
      </c>
      <c r="H1108" s="11" t="s">
        <v>26</v>
      </c>
      <c r="I1108" s="30">
        <v>800000000</v>
      </c>
      <c r="J1108" s="30">
        <v>0</v>
      </c>
      <c r="K1108" s="30"/>
      <c r="L1108" s="15">
        <f t="shared" si="22"/>
        <v>800000000</v>
      </c>
      <c r="M1108" s="11"/>
    </row>
    <row r="1109" spans="1:13" ht="18" customHeight="1">
      <c r="A1109" s="11">
        <v>1103</v>
      </c>
      <c r="B1109" s="12" t="s">
        <v>543</v>
      </c>
      <c r="C1109" s="11" t="s">
        <v>162</v>
      </c>
      <c r="D1109" s="11">
        <v>4</v>
      </c>
      <c r="E1109" s="22" t="s">
        <v>674</v>
      </c>
      <c r="F1109" s="57" t="s">
        <v>20</v>
      </c>
      <c r="G1109" s="11" t="s">
        <v>37</v>
      </c>
      <c r="H1109" s="11" t="s">
        <v>26</v>
      </c>
      <c r="I1109" s="30">
        <v>100000000</v>
      </c>
      <c r="J1109" s="30">
        <v>50000000</v>
      </c>
      <c r="K1109" s="30"/>
      <c r="L1109" s="15">
        <f t="shared" si="22"/>
        <v>150000000</v>
      </c>
      <c r="M1109" s="11"/>
    </row>
    <row r="1110" spans="1:13" ht="18" customHeight="1">
      <c r="A1110" s="11">
        <v>1104</v>
      </c>
      <c r="B1110" s="11" t="s">
        <v>36</v>
      </c>
      <c r="C1110" s="12" t="s">
        <v>534</v>
      </c>
      <c r="D1110" s="12">
        <v>4</v>
      </c>
      <c r="E1110" s="16" t="s">
        <v>660</v>
      </c>
      <c r="F1110" s="12" t="s">
        <v>28</v>
      </c>
      <c r="G1110" s="11" t="s">
        <v>17</v>
      </c>
      <c r="H1110" s="57" t="s">
        <v>26</v>
      </c>
      <c r="I1110" s="56">
        <v>42380670</v>
      </c>
      <c r="J1110" s="56"/>
      <c r="K1110" s="56"/>
      <c r="L1110" s="15">
        <f t="shared" si="22"/>
        <v>42380670</v>
      </c>
      <c r="M1110" s="12"/>
    </row>
    <row r="1111" spans="1:13" ht="18" customHeight="1">
      <c r="A1111" s="11">
        <v>1105</v>
      </c>
      <c r="B1111" s="12" t="s">
        <v>543</v>
      </c>
      <c r="C1111" s="88" t="s">
        <v>547</v>
      </c>
      <c r="D1111" s="84">
        <v>4</v>
      </c>
      <c r="E1111" s="85" t="s">
        <v>664</v>
      </c>
      <c r="F1111" s="84" t="s">
        <v>116</v>
      </c>
      <c r="G1111" s="84" t="s">
        <v>17</v>
      </c>
      <c r="H1111" s="84" t="s">
        <v>1</v>
      </c>
      <c r="I1111" s="86">
        <v>32000000</v>
      </c>
      <c r="J1111" s="86">
        <v>0</v>
      </c>
      <c r="K1111" s="86">
        <v>0</v>
      </c>
      <c r="L1111" s="15">
        <f t="shared" si="22"/>
        <v>32000000</v>
      </c>
      <c r="M1111" s="87"/>
    </row>
    <row r="1112" spans="1:13" ht="18" customHeight="1">
      <c r="A1112" s="11">
        <v>1106</v>
      </c>
      <c r="B1112" s="12" t="s">
        <v>543</v>
      </c>
      <c r="C1112" s="88" t="s">
        <v>547</v>
      </c>
      <c r="D1112" s="84">
        <v>4</v>
      </c>
      <c r="E1112" s="85" t="s">
        <v>663</v>
      </c>
      <c r="F1112" s="84" t="s">
        <v>116</v>
      </c>
      <c r="G1112" s="84" t="s">
        <v>17</v>
      </c>
      <c r="H1112" s="84" t="s">
        <v>1</v>
      </c>
      <c r="I1112" s="86">
        <v>95000000</v>
      </c>
      <c r="J1112" s="86">
        <v>0</v>
      </c>
      <c r="K1112" s="86">
        <v>0</v>
      </c>
      <c r="L1112" s="15">
        <f t="shared" si="22"/>
        <v>95000000</v>
      </c>
      <c r="M1112" s="84"/>
    </row>
    <row r="1113" spans="1:13" ht="18" customHeight="1">
      <c r="A1113" s="11">
        <v>1107</v>
      </c>
      <c r="B1113" s="11" t="s">
        <v>36</v>
      </c>
      <c r="C1113" s="11" t="s">
        <v>27</v>
      </c>
      <c r="D1113" s="11">
        <v>4</v>
      </c>
      <c r="E1113" s="22" t="s">
        <v>655</v>
      </c>
      <c r="F1113" s="11" t="s">
        <v>81</v>
      </c>
      <c r="G1113" s="11" t="s">
        <v>17</v>
      </c>
      <c r="H1113" s="11" t="s">
        <v>18</v>
      </c>
      <c r="I1113" s="15">
        <v>17725433000</v>
      </c>
      <c r="J1113" s="15">
        <v>1433536000</v>
      </c>
      <c r="K1113" s="15"/>
      <c r="L1113" s="15">
        <f t="shared" ref="L1113:L1176" si="23">I1113+J1113+K1113</f>
        <v>19158969000</v>
      </c>
      <c r="M1113" s="11"/>
    </row>
    <row r="1114" spans="1:13" ht="18" customHeight="1">
      <c r="A1114" s="11">
        <v>1108</v>
      </c>
      <c r="B1114" s="11" t="s">
        <v>889</v>
      </c>
      <c r="C1114" s="11" t="s">
        <v>29</v>
      </c>
      <c r="D1114" s="11">
        <v>4</v>
      </c>
      <c r="E1114" s="20" t="s">
        <v>980</v>
      </c>
      <c r="F1114" s="11" t="s">
        <v>62</v>
      </c>
      <c r="G1114" s="11" t="s">
        <v>37</v>
      </c>
      <c r="H1114" s="11" t="s">
        <v>18</v>
      </c>
      <c r="I1114" s="15">
        <v>140000000</v>
      </c>
      <c r="J1114" s="15">
        <v>73000000</v>
      </c>
      <c r="K1114" s="15"/>
      <c r="L1114" s="14">
        <f t="shared" si="23"/>
        <v>213000000</v>
      </c>
      <c r="M1114" s="11"/>
    </row>
    <row r="1115" spans="1:13" ht="18" customHeight="1">
      <c r="A1115" s="11">
        <v>1109</v>
      </c>
      <c r="B1115" s="11" t="s">
        <v>889</v>
      </c>
      <c r="C1115" s="11" t="s">
        <v>29</v>
      </c>
      <c r="D1115" s="11">
        <v>4</v>
      </c>
      <c r="E1115" s="20" t="s">
        <v>942</v>
      </c>
      <c r="F1115" s="11" t="s">
        <v>62</v>
      </c>
      <c r="G1115" s="11" t="s">
        <v>37</v>
      </c>
      <c r="H1115" s="11" t="s">
        <v>18</v>
      </c>
      <c r="I1115" s="15">
        <v>104831845</v>
      </c>
      <c r="J1115" s="15">
        <v>10201830</v>
      </c>
      <c r="K1115" s="15">
        <v>0</v>
      </c>
      <c r="L1115" s="14">
        <f t="shared" si="23"/>
        <v>115033675</v>
      </c>
      <c r="M1115" s="11"/>
    </row>
    <row r="1116" spans="1:13" ht="18" customHeight="1">
      <c r="A1116" s="11">
        <v>1110</v>
      </c>
      <c r="B1116" s="32" t="s">
        <v>889</v>
      </c>
      <c r="C1116" s="57" t="s">
        <v>890</v>
      </c>
      <c r="D1116" s="57">
        <v>4</v>
      </c>
      <c r="E1116" s="109" t="s">
        <v>4711</v>
      </c>
      <c r="F1116" s="11" t="s">
        <v>4705</v>
      </c>
      <c r="G1116" s="32" t="s">
        <v>4706</v>
      </c>
      <c r="H1116" s="57" t="s">
        <v>26</v>
      </c>
      <c r="I1116" s="103">
        <v>70000000</v>
      </c>
      <c r="J1116" s="103"/>
      <c r="K1116" s="103"/>
      <c r="L1116" s="28">
        <f t="shared" si="23"/>
        <v>70000000</v>
      </c>
      <c r="M1116" s="29"/>
    </row>
    <row r="1117" spans="1:13" ht="18" customHeight="1">
      <c r="A1117" s="11">
        <v>1111</v>
      </c>
      <c r="B1117" s="11" t="s">
        <v>889</v>
      </c>
      <c r="C1117" s="12" t="s">
        <v>890</v>
      </c>
      <c r="D1117" s="12">
        <v>4</v>
      </c>
      <c r="E1117" s="13" t="s">
        <v>1078</v>
      </c>
      <c r="F1117" s="12" t="s">
        <v>116</v>
      </c>
      <c r="G1117" s="12" t="s">
        <v>17</v>
      </c>
      <c r="H1117" s="12" t="s">
        <v>18</v>
      </c>
      <c r="I1117" s="14">
        <v>3700000000</v>
      </c>
      <c r="J1117" s="14">
        <v>6000000000</v>
      </c>
      <c r="K1117" s="14"/>
      <c r="L1117" s="14">
        <f t="shared" si="23"/>
        <v>9700000000</v>
      </c>
      <c r="M1117" s="69"/>
    </row>
    <row r="1118" spans="1:13" ht="18" customHeight="1">
      <c r="A1118" s="11">
        <v>1112</v>
      </c>
      <c r="B1118" s="12" t="s">
        <v>889</v>
      </c>
      <c r="C1118" s="12" t="s">
        <v>919</v>
      </c>
      <c r="D1118" s="12">
        <v>4</v>
      </c>
      <c r="E1118" s="13" t="s">
        <v>920</v>
      </c>
      <c r="F1118" s="12" t="s">
        <v>116</v>
      </c>
      <c r="G1118" s="12" t="s">
        <v>17</v>
      </c>
      <c r="H1118" s="12" t="s">
        <v>1</v>
      </c>
      <c r="I1118" s="14">
        <v>60000000</v>
      </c>
      <c r="J1118" s="14"/>
      <c r="K1118" s="14"/>
      <c r="L1118" s="14">
        <f t="shared" si="23"/>
        <v>60000000</v>
      </c>
      <c r="M1118" s="12"/>
    </row>
    <row r="1119" spans="1:13" ht="18" customHeight="1">
      <c r="A1119" s="11">
        <v>1113</v>
      </c>
      <c r="B1119" s="11" t="s">
        <v>889</v>
      </c>
      <c r="C1119" s="32" t="s">
        <v>909</v>
      </c>
      <c r="D1119" s="32">
        <v>4</v>
      </c>
      <c r="E1119" s="33" t="s">
        <v>921</v>
      </c>
      <c r="F1119" s="12" t="s">
        <v>116</v>
      </c>
      <c r="G1119" s="11" t="s">
        <v>17</v>
      </c>
      <c r="H1119" s="32" t="s">
        <v>1</v>
      </c>
      <c r="I1119" s="45">
        <v>60000000</v>
      </c>
      <c r="J1119" s="45">
        <v>0</v>
      </c>
      <c r="K1119" s="45">
        <v>0</v>
      </c>
      <c r="L1119" s="14">
        <f t="shared" si="23"/>
        <v>60000000</v>
      </c>
      <c r="M1119" s="66"/>
    </row>
    <row r="1120" spans="1:13" ht="18" customHeight="1">
      <c r="A1120" s="11">
        <v>1114</v>
      </c>
      <c r="B1120" s="11" t="s">
        <v>889</v>
      </c>
      <c r="C1120" s="12" t="s">
        <v>540</v>
      </c>
      <c r="D1120" s="12">
        <v>4</v>
      </c>
      <c r="E1120" s="13" t="s">
        <v>1037</v>
      </c>
      <c r="F1120" s="12" t="s">
        <v>116</v>
      </c>
      <c r="G1120" s="12" t="s">
        <v>17</v>
      </c>
      <c r="H1120" s="12" t="s">
        <v>31</v>
      </c>
      <c r="I1120" s="44">
        <v>1018000000</v>
      </c>
      <c r="J1120" s="44"/>
      <c r="K1120" s="44"/>
      <c r="L1120" s="14">
        <f t="shared" si="23"/>
        <v>1018000000</v>
      </c>
      <c r="M1120" s="211" t="s">
        <v>1005</v>
      </c>
    </row>
    <row r="1121" spans="1:13" ht="18" customHeight="1">
      <c r="A1121" s="11">
        <v>1115</v>
      </c>
      <c r="B1121" s="11" t="s">
        <v>889</v>
      </c>
      <c r="C1121" s="12" t="s">
        <v>540</v>
      </c>
      <c r="D1121" s="12">
        <v>4</v>
      </c>
      <c r="E1121" s="106" t="s">
        <v>1004</v>
      </c>
      <c r="F1121" s="12" t="s">
        <v>116</v>
      </c>
      <c r="G1121" s="12" t="s">
        <v>17</v>
      </c>
      <c r="H1121" s="12" t="s">
        <v>31</v>
      </c>
      <c r="I1121" s="44">
        <v>450000000</v>
      </c>
      <c r="J1121" s="44"/>
      <c r="K1121" s="44"/>
      <c r="L1121" s="14">
        <f t="shared" si="23"/>
        <v>450000000</v>
      </c>
      <c r="M1121" s="211" t="s">
        <v>1005</v>
      </c>
    </row>
    <row r="1122" spans="1:13" ht="18" customHeight="1">
      <c r="A1122" s="11">
        <v>1116</v>
      </c>
      <c r="B1122" s="11" t="s">
        <v>889</v>
      </c>
      <c r="C1122" s="12" t="s">
        <v>540</v>
      </c>
      <c r="D1122" s="12">
        <v>4</v>
      </c>
      <c r="E1122" s="13" t="s">
        <v>1042</v>
      </c>
      <c r="F1122" s="12" t="s">
        <v>116</v>
      </c>
      <c r="G1122" s="12" t="s">
        <v>17</v>
      </c>
      <c r="H1122" s="12" t="s">
        <v>0</v>
      </c>
      <c r="I1122" s="14">
        <v>1000000000</v>
      </c>
      <c r="J1122" s="14">
        <v>300000000</v>
      </c>
      <c r="K1122" s="14"/>
      <c r="L1122" s="14">
        <f t="shared" si="23"/>
        <v>1300000000</v>
      </c>
      <c r="M1122" s="12"/>
    </row>
    <row r="1123" spans="1:13" ht="18" customHeight="1">
      <c r="A1123" s="11">
        <v>1117</v>
      </c>
      <c r="B1123" s="11" t="s">
        <v>889</v>
      </c>
      <c r="C1123" s="11" t="s">
        <v>170</v>
      </c>
      <c r="D1123" s="11">
        <v>4</v>
      </c>
      <c r="E1123" s="20" t="s">
        <v>932</v>
      </c>
      <c r="F1123" s="57" t="s">
        <v>20</v>
      </c>
      <c r="G1123" s="11" t="s">
        <v>17</v>
      </c>
      <c r="H1123" s="11" t="s">
        <v>26</v>
      </c>
      <c r="I1123" s="15">
        <v>83610000</v>
      </c>
      <c r="J1123" s="15">
        <v>0</v>
      </c>
      <c r="K1123" s="15">
        <v>0</v>
      </c>
      <c r="L1123" s="14">
        <f t="shared" si="23"/>
        <v>83610000</v>
      </c>
      <c r="M1123" s="107"/>
    </row>
    <row r="1124" spans="1:13" ht="18" customHeight="1">
      <c r="A1124" s="11">
        <v>1118</v>
      </c>
      <c r="B1124" s="11" t="s">
        <v>889</v>
      </c>
      <c r="C1124" s="11" t="s">
        <v>170</v>
      </c>
      <c r="D1124" s="11">
        <v>4</v>
      </c>
      <c r="E1124" s="20" t="s">
        <v>1026</v>
      </c>
      <c r="F1124" s="57" t="s">
        <v>20</v>
      </c>
      <c r="G1124" s="11" t="s">
        <v>17</v>
      </c>
      <c r="H1124" s="11" t="s">
        <v>26</v>
      </c>
      <c r="I1124" s="15">
        <v>950000000</v>
      </c>
      <c r="J1124" s="15">
        <v>0</v>
      </c>
      <c r="K1124" s="15">
        <v>0</v>
      </c>
      <c r="L1124" s="14">
        <f t="shared" si="23"/>
        <v>950000000</v>
      </c>
      <c r="M1124" s="107"/>
    </row>
    <row r="1125" spans="1:13" ht="18" customHeight="1">
      <c r="A1125" s="11">
        <v>1119</v>
      </c>
      <c r="B1125" s="11" t="s">
        <v>889</v>
      </c>
      <c r="C1125" s="12" t="s">
        <v>122</v>
      </c>
      <c r="D1125" s="12">
        <v>4</v>
      </c>
      <c r="E1125" s="13" t="s">
        <v>1074</v>
      </c>
      <c r="F1125" s="57" t="s">
        <v>20</v>
      </c>
      <c r="G1125" s="12" t="s">
        <v>3268</v>
      </c>
      <c r="H1125" s="12" t="s">
        <v>0</v>
      </c>
      <c r="I1125" s="14">
        <v>3119054250</v>
      </c>
      <c r="J1125" s="14">
        <v>2502243750</v>
      </c>
      <c r="K1125" s="14">
        <v>187331400</v>
      </c>
      <c r="L1125" s="14">
        <f t="shared" si="23"/>
        <v>5808629400</v>
      </c>
      <c r="M1125" s="69"/>
    </row>
    <row r="1126" spans="1:13" ht="18" customHeight="1">
      <c r="A1126" s="11">
        <v>1120</v>
      </c>
      <c r="B1126" s="32" t="s">
        <v>889</v>
      </c>
      <c r="C1126" s="57" t="s">
        <v>950</v>
      </c>
      <c r="D1126" s="57">
        <v>4</v>
      </c>
      <c r="E1126" s="109" t="s">
        <v>1184</v>
      </c>
      <c r="F1126" s="11" t="s">
        <v>4705</v>
      </c>
      <c r="G1126" s="32" t="s">
        <v>4706</v>
      </c>
      <c r="H1126" s="57" t="s">
        <v>0</v>
      </c>
      <c r="I1126" s="103">
        <v>237000000</v>
      </c>
      <c r="J1126" s="103"/>
      <c r="K1126" s="103"/>
      <c r="L1126" s="28">
        <f t="shared" si="23"/>
        <v>237000000</v>
      </c>
      <c r="M1126" s="69"/>
    </row>
    <row r="1127" spans="1:13" ht="18" customHeight="1">
      <c r="A1127" s="11">
        <v>1121</v>
      </c>
      <c r="B1127" s="11" t="s">
        <v>889</v>
      </c>
      <c r="C1127" s="12" t="s">
        <v>193</v>
      </c>
      <c r="D1127" s="32">
        <v>4</v>
      </c>
      <c r="E1127" s="33" t="s">
        <v>953</v>
      </c>
      <c r="F1127" s="11" t="s">
        <v>116</v>
      </c>
      <c r="G1127" s="12" t="s">
        <v>17</v>
      </c>
      <c r="H1127" s="11" t="s">
        <v>18</v>
      </c>
      <c r="I1127" s="45">
        <v>146810133</v>
      </c>
      <c r="J1127" s="45">
        <v>0</v>
      </c>
      <c r="K1127" s="45">
        <v>0</v>
      </c>
      <c r="L1127" s="14">
        <f t="shared" si="23"/>
        <v>146810133</v>
      </c>
      <c r="M1127" s="11"/>
    </row>
    <row r="1128" spans="1:13" ht="18" customHeight="1">
      <c r="A1128" s="11">
        <v>1122</v>
      </c>
      <c r="B1128" s="32" t="s">
        <v>889</v>
      </c>
      <c r="C1128" s="12" t="s">
        <v>193</v>
      </c>
      <c r="D1128" s="57">
        <v>4</v>
      </c>
      <c r="E1128" s="93" t="s">
        <v>1165</v>
      </c>
      <c r="F1128" s="11" t="s">
        <v>4705</v>
      </c>
      <c r="G1128" s="32" t="s">
        <v>4706</v>
      </c>
      <c r="H1128" s="57" t="s">
        <v>26</v>
      </c>
      <c r="I1128" s="72">
        <v>23521707</v>
      </c>
      <c r="J1128" s="72"/>
      <c r="K1128" s="72"/>
      <c r="L1128" s="28">
        <f t="shared" si="23"/>
        <v>23521707</v>
      </c>
      <c r="M1128" s="69"/>
    </row>
    <row r="1129" spans="1:13" ht="18" customHeight="1">
      <c r="A1129" s="11">
        <v>1123</v>
      </c>
      <c r="B1129" s="11" t="s">
        <v>889</v>
      </c>
      <c r="C1129" s="11" t="s">
        <v>376</v>
      </c>
      <c r="D1129" s="11">
        <v>4</v>
      </c>
      <c r="E1129" s="20" t="s">
        <v>934</v>
      </c>
      <c r="F1129" s="11" t="s">
        <v>62</v>
      </c>
      <c r="G1129" s="11" t="s">
        <v>17</v>
      </c>
      <c r="H1129" s="11" t="s">
        <v>18</v>
      </c>
      <c r="I1129" s="15">
        <v>80000000</v>
      </c>
      <c r="J1129" s="15">
        <v>8000000</v>
      </c>
      <c r="K1129" s="15"/>
      <c r="L1129" s="14">
        <f t="shared" si="23"/>
        <v>88000000</v>
      </c>
      <c r="M1129" s="11"/>
    </row>
    <row r="1130" spans="1:13" ht="18" customHeight="1">
      <c r="A1130" s="11">
        <v>1124</v>
      </c>
      <c r="B1130" s="11" t="s">
        <v>889</v>
      </c>
      <c r="C1130" s="12" t="s">
        <v>171</v>
      </c>
      <c r="D1130" s="57">
        <v>4</v>
      </c>
      <c r="E1130" s="58" t="s">
        <v>947</v>
      </c>
      <c r="F1130" s="12" t="s">
        <v>55</v>
      </c>
      <c r="G1130" s="12" t="s">
        <v>17</v>
      </c>
      <c r="H1130" s="12" t="s">
        <v>0</v>
      </c>
      <c r="I1130" s="14">
        <v>126000000</v>
      </c>
      <c r="J1130" s="14">
        <v>0</v>
      </c>
      <c r="K1130" s="14">
        <v>0</v>
      </c>
      <c r="L1130" s="14">
        <f t="shared" si="23"/>
        <v>126000000</v>
      </c>
      <c r="M1130" s="12"/>
    </row>
    <row r="1131" spans="1:13" ht="18" customHeight="1">
      <c r="A1131" s="11">
        <v>1125</v>
      </c>
      <c r="B1131" s="11" t="s">
        <v>889</v>
      </c>
      <c r="C1131" s="12" t="s">
        <v>171</v>
      </c>
      <c r="D1131" s="57">
        <v>4</v>
      </c>
      <c r="E1131" s="58" t="s">
        <v>1016</v>
      </c>
      <c r="F1131" s="12" t="s">
        <v>55</v>
      </c>
      <c r="G1131" s="12" t="s">
        <v>17</v>
      </c>
      <c r="H1131" s="12" t="s">
        <v>0</v>
      </c>
      <c r="I1131" s="14">
        <v>674000000</v>
      </c>
      <c r="J1131" s="14">
        <v>0</v>
      </c>
      <c r="K1131" s="14">
        <v>0</v>
      </c>
      <c r="L1131" s="14">
        <f t="shared" si="23"/>
        <v>674000000</v>
      </c>
      <c r="M1131" s="12"/>
    </row>
    <row r="1132" spans="1:13" ht="18" customHeight="1">
      <c r="A1132" s="11">
        <v>1126</v>
      </c>
      <c r="B1132" s="11" t="s">
        <v>889</v>
      </c>
      <c r="C1132" s="12" t="s">
        <v>46</v>
      </c>
      <c r="D1132" s="12">
        <v>4</v>
      </c>
      <c r="E1132" s="13" t="s">
        <v>990</v>
      </c>
      <c r="F1132" s="12" t="s">
        <v>116</v>
      </c>
      <c r="G1132" s="12" t="s">
        <v>37</v>
      </c>
      <c r="H1132" s="12" t="s">
        <v>26</v>
      </c>
      <c r="I1132" s="14">
        <v>312000000</v>
      </c>
      <c r="J1132" s="14"/>
      <c r="K1132" s="14"/>
      <c r="L1132" s="14">
        <f t="shared" si="23"/>
        <v>312000000</v>
      </c>
      <c r="M1132" s="12"/>
    </row>
    <row r="1133" spans="1:13" ht="18" customHeight="1">
      <c r="A1133" s="11">
        <v>1127</v>
      </c>
      <c r="B1133" s="11" t="s">
        <v>1248</v>
      </c>
      <c r="C1133" s="11" t="s">
        <v>292</v>
      </c>
      <c r="D1133" s="11">
        <v>4</v>
      </c>
      <c r="E1133" s="20" t="s">
        <v>1307</v>
      </c>
      <c r="F1133" s="11" t="s">
        <v>62</v>
      </c>
      <c r="G1133" s="11" t="s">
        <v>202</v>
      </c>
      <c r="H1133" s="11" t="s">
        <v>31</v>
      </c>
      <c r="I1133" s="28">
        <v>1500000000</v>
      </c>
      <c r="J1133" s="28">
        <v>100000000</v>
      </c>
      <c r="K1133" s="28">
        <v>0</v>
      </c>
      <c r="L1133" s="28">
        <f t="shared" si="23"/>
        <v>1600000000</v>
      </c>
      <c r="M1133" s="11" t="s">
        <v>329</v>
      </c>
    </row>
    <row r="1134" spans="1:13" ht="18" customHeight="1">
      <c r="A1134" s="11">
        <v>1128</v>
      </c>
      <c r="B1134" s="11" t="s">
        <v>1248</v>
      </c>
      <c r="C1134" s="11" t="s">
        <v>292</v>
      </c>
      <c r="D1134" s="11">
        <v>4</v>
      </c>
      <c r="E1134" s="20" t="s">
        <v>1306</v>
      </c>
      <c r="F1134" s="11" t="s">
        <v>62</v>
      </c>
      <c r="G1134" s="11" t="s">
        <v>202</v>
      </c>
      <c r="H1134" s="11" t="s">
        <v>0</v>
      </c>
      <c r="I1134" s="28">
        <v>20000000</v>
      </c>
      <c r="J1134" s="28">
        <v>20000000</v>
      </c>
      <c r="K1134" s="28">
        <v>0</v>
      </c>
      <c r="L1134" s="28">
        <f t="shared" si="23"/>
        <v>40000000</v>
      </c>
      <c r="M1134" s="11"/>
    </row>
    <row r="1135" spans="1:13" ht="18" customHeight="1">
      <c r="A1135" s="11">
        <v>1129</v>
      </c>
      <c r="B1135" s="11" t="s">
        <v>50</v>
      </c>
      <c r="C1135" s="11" t="s">
        <v>35</v>
      </c>
      <c r="D1135" s="11">
        <v>4</v>
      </c>
      <c r="E1135" s="20" t="s">
        <v>1308</v>
      </c>
      <c r="F1135" s="11" t="s">
        <v>28</v>
      </c>
      <c r="G1135" s="11" t="s">
        <v>202</v>
      </c>
      <c r="H1135" s="11" t="s">
        <v>0</v>
      </c>
      <c r="I1135" s="31">
        <v>100000000</v>
      </c>
      <c r="J1135" s="31"/>
      <c r="K1135" s="31"/>
      <c r="L1135" s="28">
        <f t="shared" si="23"/>
        <v>100000000</v>
      </c>
      <c r="M1135" s="11"/>
    </row>
    <row r="1136" spans="1:13" ht="18" customHeight="1">
      <c r="A1136" s="11">
        <v>1130</v>
      </c>
      <c r="B1136" s="11" t="s">
        <v>1248</v>
      </c>
      <c r="C1136" s="11" t="s">
        <v>122</v>
      </c>
      <c r="D1136" s="11">
        <v>4</v>
      </c>
      <c r="E1136" s="20" t="s">
        <v>1309</v>
      </c>
      <c r="F1136" s="57" t="s">
        <v>20</v>
      </c>
      <c r="G1136" s="11" t="s">
        <v>202</v>
      </c>
      <c r="H1136" s="11" t="s">
        <v>0</v>
      </c>
      <c r="I1136" s="28">
        <v>800000000</v>
      </c>
      <c r="J1136" s="28">
        <v>1000000000</v>
      </c>
      <c r="K1136" s="28"/>
      <c r="L1136" s="28">
        <f t="shared" si="23"/>
        <v>1800000000</v>
      </c>
      <c r="M1136" s="11"/>
    </row>
    <row r="1137" spans="1:13" ht="18" customHeight="1">
      <c r="A1137" s="11">
        <v>1131</v>
      </c>
      <c r="B1137" s="11" t="s">
        <v>1248</v>
      </c>
      <c r="C1137" s="11" t="s">
        <v>122</v>
      </c>
      <c r="D1137" s="11">
        <v>4</v>
      </c>
      <c r="E1137" s="20" t="s">
        <v>1310</v>
      </c>
      <c r="F1137" s="57" t="s">
        <v>20</v>
      </c>
      <c r="G1137" s="11" t="s">
        <v>202</v>
      </c>
      <c r="H1137" s="11" t="s">
        <v>0</v>
      </c>
      <c r="I1137" s="28">
        <v>1400000000</v>
      </c>
      <c r="J1137" s="28">
        <v>650000000</v>
      </c>
      <c r="K1137" s="28">
        <v>50000000</v>
      </c>
      <c r="L1137" s="28">
        <f t="shared" si="23"/>
        <v>2100000000</v>
      </c>
      <c r="M1137" s="29"/>
    </row>
    <row r="1138" spans="1:13" ht="18" customHeight="1">
      <c r="A1138" s="11">
        <v>1132</v>
      </c>
      <c r="B1138" s="46" t="s">
        <v>50</v>
      </c>
      <c r="C1138" s="46" t="s">
        <v>27</v>
      </c>
      <c r="D1138" s="46">
        <v>4</v>
      </c>
      <c r="E1138" s="53" t="s">
        <v>1311</v>
      </c>
      <c r="F1138" s="46" t="s">
        <v>41</v>
      </c>
      <c r="G1138" s="11" t="s">
        <v>202</v>
      </c>
      <c r="H1138" s="46" t="s">
        <v>26</v>
      </c>
      <c r="I1138" s="115">
        <v>250000000</v>
      </c>
      <c r="J1138" s="115"/>
      <c r="K1138" s="115"/>
      <c r="L1138" s="28">
        <f t="shared" si="23"/>
        <v>250000000</v>
      </c>
      <c r="M1138" s="46"/>
    </row>
    <row r="1139" spans="1:13" ht="18" customHeight="1">
      <c r="A1139" s="11">
        <v>1133</v>
      </c>
      <c r="B1139" s="11" t="s">
        <v>1248</v>
      </c>
      <c r="C1139" s="11" t="s">
        <v>1312</v>
      </c>
      <c r="D1139" s="32">
        <v>4</v>
      </c>
      <c r="E1139" s="33" t="s">
        <v>1314</v>
      </c>
      <c r="F1139" s="11" t="s">
        <v>116</v>
      </c>
      <c r="G1139" s="11" t="s">
        <v>202</v>
      </c>
      <c r="H1139" s="11" t="s">
        <v>26</v>
      </c>
      <c r="I1139" s="68">
        <v>13062135</v>
      </c>
      <c r="J1139" s="68">
        <v>2976473</v>
      </c>
      <c r="K1139" s="68">
        <v>0</v>
      </c>
      <c r="L1139" s="28">
        <f t="shared" si="23"/>
        <v>16038608</v>
      </c>
      <c r="M1139" s="29"/>
    </row>
    <row r="1140" spans="1:13" ht="18" customHeight="1">
      <c r="A1140" s="11">
        <v>1134</v>
      </c>
      <c r="B1140" s="11" t="s">
        <v>1248</v>
      </c>
      <c r="C1140" s="11" t="s">
        <v>1312</v>
      </c>
      <c r="D1140" s="32">
        <v>4</v>
      </c>
      <c r="E1140" s="33" t="s">
        <v>1313</v>
      </c>
      <c r="F1140" s="11" t="s">
        <v>116</v>
      </c>
      <c r="G1140" s="11" t="s">
        <v>202</v>
      </c>
      <c r="H1140" s="11" t="s">
        <v>26</v>
      </c>
      <c r="I1140" s="68">
        <v>13737749</v>
      </c>
      <c r="J1140" s="68">
        <v>477444</v>
      </c>
      <c r="K1140" s="68">
        <v>0</v>
      </c>
      <c r="L1140" s="28">
        <f t="shared" si="23"/>
        <v>14215193</v>
      </c>
      <c r="M1140" s="11"/>
    </row>
    <row r="1141" spans="1:13" ht="18" customHeight="1">
      <c r="A1141" s="11">
        <v>1135</v>
      </c>
      <c r="B1141" s="11" t="s">
        <v>1248</v>
      </c>
      <c r="C1141" s="11" t="s">
        <v>1266</v>
      </c>
      <c r="D1141" s="11">
        <v>4</v>
      </c>
      <c r="E1141" s="20" t="s">
        <v>1317</v>
      </c>
      <c r="F1141" s="57" t="s">
        <v>20</v>
      </c>
      <c r="G1141" s="11" t="s">
        <v>202</v>
      </c>
      <c r="H1141" s="11" t="s">
        <v>1</v>
      </c>
      <c r="I1141" s="31">
        <v>920149438</v>
      </c>
      <c r="J1141" s="31">
        <v>18994200</v>
      </c>
      <c r="K1141" s="31">
        <v>0</v>
      </c>
      <c r="L1141" s="28">
        <f t="shared" si="23"/>
        <v>939143638</v>
      </c>
      <c r="M1141" s="29"/>
    </row>
    <row r="1142" spans="1:13" ht="18" customHeight="1">
      <c r="A1142" s="11">
        <v>1136</v>
      </c>
      <c r="B1142" s="11" t="s">
        <v>1248</v>
      </c>
      <c r="C1142" s="11" t="s">
        <v>1266</v>
      </c>
      <c r="D1142" s="11">
        <v>4</v>
      </c>
      <c r="E1142" s="20" t="s">
        <v>1319</v>
      </c>
      <c r="F1142" s="57" t="s">
        <v>20</v>
      </c>
      <c r="G1142" s="11" t="s">
        <v>202</v>
      </c>
      <c r="H1142" s="11" t="s">
        <v>65</v>
      </c>
      <c r="I1142" s="31">
        <v>22666177</v>
      </c>
      <c r="J1142" s="31">
        <v>0</v>
      </c>
      <c r="K1142" s="31">
        <v>0</v>
      </c>
      <c r="L1142" s="28">
        <f t="shared" si="23"/>
        <v>22666177</v>
      </c>
      <c r="M1142" s="29" t="s">
        <v>1005</v>
      </c>
    </row>
    <row r="1143" spans="1:13" ht="18" customHeight="1">
      <c r="A1143" s="11">
        <v>1137</v>
      </c>
      <c r="B1143" s="11" t="s">
        <v>1248</v>
      </c>
      <c r="C1143" s="11" t="s">
        <v>1266</v>
      </c>
      <c r="D1143" s="11">
        <v>4</v>
      </c>
      <c r="E1143" s="20" t="s">
        <v>1321</v>
      </c>
      <c r="F1143" s="57" t="s">
        <v>20</v>
      </c>
      <c r="G1143" s="11" t="s">
        <v>202</v>
      </c>
      <c r="H1143" s="11" t="s">
        <v>1</v>
      </c>
      <c r="I1143" s="31">
        <v>176722000</v>
      </c>
      <c r="J1143" s="31">
        <v>1424054000</v>
      </c>
      <c r="K1143" s="31">
        <v>220770000</v>
      </c>
      <c r="L1143" s="28">
        <f t="shared" si="23"/>
        <v>1821546000</v>
      </c>
      <c r="M1143" s="11"/>
    </row>
    <row r="1144" spans="1:13" ht="18" customHeight="1">
      <c r="A1144" s="11">
        <v>1138</v>
      </c>
      <c r="B1144" s="11" t="s">
        <v>1248</v>
      </c>
      <c r="C1144" s="11" t="s">
        <v>1266</v>
      </c>
      <c r="D1144" s="11">
        <v>4</v>
      </c>
      <c r="E1144" s="20" t="s">
        <v>1320</v>
      </c>
      <c r="F1144" s="57" t="s">
        <v>20</v>
      </c>
      <c r="G1144" s="11" t="s">
        <v>202</v>
      </c>
      <c r="H1144" s="11" t="s">
        <v>65</v>
      </c>
      <c r="I1144" s="31">
        <v>117263474</v>
      </c>
      <c r="J1144" s="31">
        <v>0</v>
      </c>
      <c r="K1144" s="31">
        <v>0</v>
      </c>
      <c r="L1144" s="28">
        <f t="shared" si="23"/>
        <v>117263474</v>
      </c>
      <c r="M1144" s="29" t="s">
        <v>1005</v>
      </c>
    </row>
    <row r="1145" spans="1:13" ht="18" customHeight="1">
      <c r="A1145" s="11">
        <v>1139</v>
      </c>
      <c r="B1145" s="11" t="s">
        <v>1248</v>
      </c>
      <c r="C1145" s="11" t="s">
        <v>1266</v>
      </c>
      <c r="D1145" s="11">
        <v>4</v>
      </c>
      <c r="E1145" s="20" t="s">
        <v>1318</v>
      </c>
      <c r="F1145" s="57" t="s">
        <v>20</v>
      </c>
      <c r="G1145" s="11" t="s">
        <v>202</v>
      </c>
      <c r="H1145" s="11" t="s">
        <v>65</v>
      </c>
      <c r="I1145" s="31">
        <v>43386158</v>
      </c>
      <c r="J1145" s="31">
        <v>0</v>
      </c>
      <c r="K1145" s="31">
        <v>0</v>
      </c>
      <c r="L1145" s="28">
        <f t="shared" si="23"/>
        <v>43386158</v>
      </c>
      <c r="M1145" s="29" t="s">
        <v>1005</v>
      </c>
    </row>
    <row r="1146" spans="1:13" ht="18" customHeight="1">
      <c r="A1146" s="11">
        <v>1140</v>
      </c>
      <c r="B1146" s="11" t="s">
        <v>1248</v>
      </c>
      <c r="C1146" s="11" t="s">
        <v>1266</v>
      </c>
      <c r="D1146" s="11">
        <v>4</v>
      </c>
      <c r="E1146" s="20" t="s">
        <v>1316</v>
      </c>
      <c r="F1146" s="57" t="s">
        <v>20</v>
      </c>
      <c r="G1146" s="11" t="s">
        <v>202</v>
      </c>
      <c r="H1146" s="11" t="s">
        <v>18</v>
      </c>
      <c r="I1146" s="28">
        <v>1020531042</v>
      </c>
      <c r="J1146" s="28">
        <v>471791928</v>
      </c>
      <c r="K1146" s="28">
        <v>0</v>
      </c>
      <c r="L1146" s="28">
        <f t="shared" si="23"/>
        <v>1492322970</v>
      </c>
      <c r="M1146" s="11"/>
    </row>
    <row r="1147" spans="1:13" ht="18" customHeight="1">
      <c r="A1147" s="11">
        <v>1141</v>
      </c>
      <c r="B1147" s="11" t="s">
        <v>1248</v>
      </c>
      <c r="C1147" s="11" t="s">
        <v>1266</v>
      </c>
      <c r="D1147" s="11">
        <v>4</v>
      </c>
      <c r="E1147" s="20" t="s">
        <v>1315</v>
      </c>
      <c r="F1147" s="57" t="s">
        <v>20</v>
      </c>
      <c r="G1147" s="11" t="s">
        <v>202</v>
      </c>
      <c r="H1147" s="11" t="s">
        <v>18</v>
      </c>
      <c r="I1147" s="28">
        <v>1427894774</v>
      </c>
      <c r="J1147" s="28">
        <v>523167736</v>
      </c>
      <c r="K1147" s="28">
        <v>0</v>
      </c>
      <c r="L1147" s="28">
        <f t="shared" si="23"/>
        <v>1951062510</v>
      </c>
      <c r="M1147" s="11"/>
    </row>
    <row r="1148" spans="1:13" ht="18" customHeight="1">
      <c r="A1148" s="11">
        <v>1142</v>
      </c>
      <c r="B1148" s="12" t="s">
        <v>1418</v>
      </c>
      <c r="C1148" s="12" t="s">
        <v>120</v>
      </c>
      <c r="D1148" s="12">
        <v>4</v>
      </c>
      <c r="E1148" s="13" t="s">
        <v>1463</v>
      </c>
      <c r="F1148" s="11" t="s">
        <v>62</v>
      </c>
      <c r="G1148" s="12" t="s">
        <v>229</v>
      </c>
      <c r="H1148" s="12" t="s">
        <v>0</v>
      </c>
      <c r="I1148" s="44">
        <v>40000000</v>
      </c>
      <c r="J1148" s="44"/>
      <c r="K1148" s="44"/>
      <c r="L1148" s="44">
        <f t="shared" si="23"/>
        <v>40000000</v>
      </c>
      <c r="M1148" s="12"/>
    </row>
    <row r="1149" spans="1:13" ht="18" customHeight="1">
      <c r="A1149" s="11">
        <v>1143</v>
      </c>
      <c r="B1149" s="12" t="s">
        <v>1418</v>
      </c>
      <c r="C1149" s="12" t="s">
        <v>1424</v>
      </c>
      <c r="D1149" s="12">
        <v>4</v>
      </c>
      <c r="E1149" s="80" t="s">
        <v>1459</v>
      </c>
      <c r="F1149" s="12" t="s">
        <v>116</v>
      </c>
      <c r="G1149" s="12" t="s">
        <v>229</v>
      </c>
      <c r="H1149" s="12" t="s">
        <v>26</v>
      </c>
      <c r="I1149" s="44">
        <v>46257138</v>
      </c>
      <c r="J1149" s="44">
        <v>5139682</v>
      </c>
      <c r="K1149" s="44">
        <v>0</v>
      </c>
      <c r="L1149" s="44">
        <f t="shared" si="23"/>
        <v>51396820</v>
      </c>
      <c r="M1149" s="12"/>
    </row>
    <row r="1150" spans="1:13" ht="18" customHeight="1">
      <c r="A1150" s="11">
        <v>1144</v>
      </c>
      <c r="B1150" s="12" t="s">
        <v>1418</v>
      </c>
      <c r="C1150" s="12" t="s">
        <v>1424</v>
      </c>
      <c r="D1150" s="12">
        <v>4</v>
      </c>
      <c r="E1150" s="80" t="s">
        <v>1458</v>
      </c>
      <c r="F1150" s="12" t="s">
        <v>116</v>
      </c>
      <c r="G1150" s="12" t="s">
        <v>229</v>
      </c>
      <c r="H1150" s="12" t="s">
        <v>26</v>
      </c>
      <c r="I1150" s="44">
        <v>52346687</v>
      </c>
      <c r="J1150" s="44">
        <v>5845725</v>
      </c>
      <c r="K1150" s="44">
        <v>0</v>
      </c>
      <c r="L1150" s="44">
        <f t="shared" si="23"/>
        <v>58192412</v>
      </c>
      <c r="M1150" s="69"/>
    </row>
    <row r="1151" spans="1:13" ht="18" customHeight="1">
      <c r="A1151" s="11">
        <v>1145</v>
      </c>
      <c r="B1151" s="12" t="s">
        <v>1418</v>
      </c>
      <c r="C1151" s="12" t="s">
        <v>1432</v>
      </c>
      <c r="D1151" s="12">
        <v>4</v>
      </c>
      <c r="E1151" s="13" t="s">
        <v>1462</v>
      </c>
      <c r="F1151" s="12" t="s">
        <v>116</v>
      </c>
      <c r="G1151" s="12" t="s">
        <v>229</v>
      </c>
      <c r="H1151" s="12" t="s">
        <v>26</v>
      </c>
      <c r="I1151" s="44">
        <v>1698000000</v>
      </c>
      <c r="J1151" s="44">
        <v>1276000000</v>
      </c>
      <c r="K1151" s="44">
        <v>0</v>
      </c>
      <c r="L1151" s="44">
        <f t="shared" si="23"/>
        <v>2974000000</v>
      </c>
      <c r="M1151" s="12"/>
    </row>
    <row r="1152" spans="1:13" ht="18" customHeight="1">
      <c r="A1152" s="11">
        <v>1146</v>
      </c>
      <c r="B1152" s="12" t="s">
        <v>1418</v>
      </c>
      <c r="C1152" s="12" t="s">
        <v>1432</v>
      </c>
      <c r="D1152" s="12">
        <v>4</v>
      </c>
      <c r="E1152" s="13" t="s">
        <v>1461</v>
      </c>
      <c r="F1152" s="12" t="s">
        <v>116</v>
      </c>
      <c r="G1152" s="12" t="s">
        <v>229</v>
      </c>
      <c r="H1152" s="12" t="s">
        <v>26</v>
      </c>
      <c r="I1152" s="44">
        <v>801000000</v>
      </c>
      <c r="J1152" s="44">
        <v>703000000</v>
      </c>
      <c r="K1152" s="44">
        <v>0</v>
      </c>
      <c r="L1152" s="44">
        <f t="shared" si="23"/>
        <v>1504000000</v>
      </c>
      <c r="M1152" s="69"/>
    </row>
    <row r="1153" spans="1:13" ht="18" customHeight="1">
      <c r="A1153" s="11">
        <v>1147</v>
      </c>
      <c r="B1153" s="12" t="s">
        <v>1418</v>
      </c>
      <c r="C1153" s="12" t="s">
        <v>1432</v>
      </c>
      <c r="D1153" s="12">
        <v>4</v>
      </c>
      <c r="E1153" s="13" t="s">
        <v>1460</v>
      </c>
      <c r="F1153" s="12" t="s">
        <v>116</v>
      </c>
      <c r="G1153" s="12" t="s">
        <v>229</v>
      </c>
      <c r="H1153" s="12" t="s">
        <v>26</v>
      </c>
      <c r="I1153" s="44">
        <v>784000000</v>
      </c>
      <c r="J1153" s="44">
        <v>616000000</v>
      </c>
      <c r="K1153" s="44">
        <v>0</v>
      </c>
      <c r="L1153" s="44">
        <f t="shared" si="23"/>
        <v>1400000000</v>
      </c>
      <c r="M1153" s="12"/>
    </row>
    <row r="1154" spans="1:13" ht="18" customHeight="1">
      <c r="A1154" s="11">
        <v>1148</v>
      </c>
      <c r="B1154" s="12" t="s">
        <v>1418</v>
      </c>
      <c r="C1154" s="12" t="s">
        <v>540</v>
      </c>
      <c r="D1154" s="12">
        <v>4</v>
      </c>
      <c r="E1154" s="13" t="s">
        <v>1465</v>
      </c>
      <c r="F1154" s="12" t="s">
        <v>116</v>
      </c>
      <c r="G1154" s="12" t="s">
        <v>229</v>
      </c>
      <c r="H1154" s="12" t="s">
        <v>26</v>
      </c>
      <c r="I1154" s="44">
        <v>30000000</v>
      </c>
      <c r="J1154" s="44">
        <v>0</v>
      </c>
      <c r="K1154" s="44">
        <v>0</v>
      </c>
      <c r="L1154" s="44">
        <f t="shared" si="23"/>
        <v>30000000</v>
      </c>
      <c r="M1154" s="12"/>
    </row>
    <row r="1155" spans="1:13" ht="18" customHeight="1">
      <c r="A1155" s="11">
        <v>1149</v>
      </c>
      <c r="B1155" s="12" t="s">
        <v>1418</v>
      </c>
      <c r="C1155" s="12" t="s">
        <v>540</v>
      </c>
      <c r="D1155" s="12">
        <v>4</v>
      </c>
      <c r="E1155" s="13" t="s">
        <v>1464</v>
      </c>
      <c r="F1155" s="12" t="s">
        <v>116</v>
      </c>
      <c r="G1155" s="12" t="s">
        <v>229</v>
      </c>
      <c r="H1155" s="12" t="s">
        <v>26</v>
      </c>
      <c r="I1155" s="44">
        <v>150000000</v>
      </c>
      <c r="J1155" s="44">
        <v>0</v>
      </c>
      <c r="K1155" s="44">
        <v>0</v>
      </c>
      <c r="L1155" s="44">
        <f t="shared" si="23"/>
        <v>150000000</v>
      </c>
      <c r="M1155" s="69"/>
    </row>
    <row r="1156" spans="1:13" ht="18" customHeight="1">
      <c r="A1156" s="11">
        <v>1150</v>
      </c>
      <c r="B1156" s="12" t="s">
        <v>1418</v>
      </c>
      <c r="C1156" s="57" t="s">
        <v>540</v>
      </c>
      <c r="D1156" s="112">
        <v>4</v>
      </c>
      <c r="E1156" s="93" t="s">
        <v>1466</v>
      </c>
      <c r="F1156" s="112" t="s">
        <v>116</v>
      </c>
      <c r="G1156" s="12" t="s">
        <v>229</v>
      </c>
      <c r="H1156" s="108" t="s">
        <v>26</v>
      </c>
      <c r="I1156" s="113">
        <v>70000000</v>
      </c>
      <c r="J1156" s="113">
        <v>0</v>
      </c>
      <c r="K1156" s="113">
        <v>0</v>
      </c>
      <c r="L1156" s="44">
        <f t="shared" si="23"/>
        <v>70000000</v>
      </c>
      <c r="M1156" s="12"/>
    </row>
    <row r="1157" spans="1:13" ht="18" customHeight="1">
      <c r="A1157" s="11">
        <v>1151</v>
      </c>
      <c r="B1157" s="46" t="s">
        <v>1556</v>
      </c>
      <c r="C1157" s="46" t="s">
        <v>1557</v>
      </c>
      <c r="D1157" s="46">
        <v>4</v>
      </c>
      <c r="E1157" s="53" t="s">
        <v>1608</v>
      </c>
      <c r="F1157" s="46" t="s">
        <v>55</v>
      </c>
      <c r="G1157" s="46" t="s">
        <v>151</v>
      </c>
      <c r="H1157" s="46" t="s">
        <v>26</v>
      </c>
      <c r="I1157" s="52">
        <v>280000000</v>
      </c>
      <c r="J1157" s="52">
        <v>0</v>
      </c>
      <c r="K1157" s="52">
        <v>0</v>
      </c>
      <c r="L1157" s="14">
        <f t="shared" si="23"/>
        <v>280000000</v>
      </c>
      <c r="M1157" s="46"/>
    </row>
    <row r="1158" spans="1:13" ht="18" customHeight="1">
      <c r="A1158" s="11">
        <v>1152</v>
      </c>
      <c r="B1158" s="12" t="s">
        <v>58</v>
      </c>
      <c r="C1158" s="11" t="s">
        <v>1638</v>
      </c>
      <c r="D1158" s="11">
        <v>4</v>
      </c>
      <c r="E1158" s="20" t="s">
        <v>1679</v>
      </c>
      <c r="F1158" s="57" t="s">
        <v>20</v>
      </c>
      <c r="G1158" s="11" t="s">
        <v>37</v>
      </c>
      <c r="H1158" s="11" t="s">
        <v>18</v>
      </c>
      <c r="I1158" s="28">
        <v>1200000000</v>
      </c>
      <c r="J1158" s="28">
        <v>1500000000</v>
      </c>
      <c r="K1158" s="28">
        <v>0</v>
      </c>
      <c r="L1158" s="28">
        <f t="shared" si="23"/>
        <v>2700000000</v>
      </c>
      <c r="M1158" s="11"/>
    </row>
    <row r="1159" spans="1:13" ht="18" customHeight="1">
      <c r="A1159" s="11">
        <v>1153</v>
      </c>
      <c r="B1159" s="12" t="s">
        <v>58</v>
      </c>
      <c r="C1159" s="11" t="s">
        <v>1638</v>
      </c>
      <c r="D1159" s="11">
        <v>4</v>
      </c>
      <c r="E1159" s="20" t="s">
        <v>1682</v>
      </c>
      <c r="F1159" s="11" t="s">
        <v>62</v>
      </c>
      <c r="G1159" s="11" t="s">
        <v>37</v>
      </c>
      <c r="H1159" s="11" t="s">
        <v>18</v>
      </c>
      <c r="I1159" s="28">
        <v>200000000</v>
      </c>
      <c r="J1159" s="28">
        <v>0</v>
      </c>
      <c r="K1159" s="28"/>
      <c r="L1159" s="28">
        <f t="shared" si="23"/>
        <v>200000000</v>
      </c>
      <c r="M1159" s="11"/>
    </row>
    <row r="1160" spans="1:13" ht="18" customHeight="1">
      <c r="A1160" s="11">
        <v>1154</v>
      </c>
      <c r="B1160" s="12" t="s">
        <v>58</v>
      </c>
      <c r="C1160" s="11" t="s">
        <v>1638</v>
      </c>
      <c r="D1160" s="11">
        <v>4</v>
      </c>
      <c r="E1160" s="20" t="s">
        <v>256</v>
      </c>
      <c r="F1160" s="57" t="s">
        <v>20</v>
      </c>
      <c r="G1160" s="11" t="s">
        <v>37</v>
      </c>
      <c r="H1160" s="11" t="s">
        <v>18</v>
      </c>
      <c r="I1160" s="28">
        <v>800000000</v>
      </c>
      <c r="J1160" s="28">
        <v>5060213000</v>
      </c>
      <c r="K1160" s="28">
        <v>0</v>
      </c>
      <c r="L1160" s="28">
        <f t="shared" si="23"/>
        <v>5860213000</v>
      </c>
      <c r="M1160" s="11"/>
    </row>
    <row r="1161" spans="1:13" ht="18" customHeight="1">
      <c r="A1161" s="11">
        <v>1155</v>
      </c>
      <c r="B1161" s="12" t="s">
        <v>58</v>
      </c>
      <c r="C1161" s="11" t="s">
        <v>1638</v>
      </c>
      <c r="D1161" s="11">
        <v>4</v>
      </c>
      <c r="E1161" s="20" t="s">
        <v>1681</v>
      </c>
      <c r="F1161" s="11" t="s">
        <v>45</v>
      </c>
      <c r="G1161" s="11" t="s">
        <v>37</v>
      </c>
      <c r="H1161" s="11" t="s">
        <v>26</v>
      </c>
      <c r="I1161" s="28">
        <v>700000000</v>
      </c>
      <c r="J1161" s="28">
        <v>76000000</v>
      </c>
      <c r="K1161" s="28"/>
      <c r="L1161" s="28">
        <f t="shared" si="23"/>
        <v>776000000</v>
      </c>
      <c r="M1161" s="11"/>
    </row>
    <row r="1162" spans="1:13" ht="18" customHeight="1">
      <c r="A1162" s="11">
        <v>1156</v>
      </c>
      <c r="B1162" s="12" t="s">
        <v>58</v>
      </c>
      <c r="C1162" s="11" t="s">
        <v>1638</v>
      </c>
      <c r="D1162" s="11">
        <v>4</v>
      </c>
      <c r="E1162" s="20" t="s">
        <v>1680</v>
      </c>
      <c r="F1162" s="57" t="s">
        <v>20</v>
      </c>
      <c r="G1162" s="11" t="s">
        <v>37</v>
      </c>
      <c r="H1162" s="11" t="s">
        <v>18</v>
      </c>
      <c r="I1162" s="28">
        <v>1200000000</v>
      </c>
      <c r="J1162" s="28">
        <v>1500000000</v>
      </c>
      <c r="K1162" s="28">
        <v>0</v>
      </c>
      <c r="L1162" s="28">
        <f t="shared" si="23"/>
        <v>2700000000</v>
      </c>
      <c r="M1162" s="11"/>
    </row>
    <row r="1163" spans="1:13" ht="18" customHeight="1">
      <c r="A1163" s="11">
        <v>1157</v>
      </c>
      <c r="B1163" s="12" t="s">
        <v>58</v>
      </c>
      <c r="C1163" s="11" t="s">
        <v>1638</v>
      </c>
      <c r="D1163" s="11">
        <v>4</v>
      </c>
      <c r="E1163" s="20" t="s">
        <v>1684</v>
      </c>
      <c r="F1163" s="11" t="s">
        <v>62</v>
      </c>
      <c r="G1163" s="11" t="s">
        <v>37</v>
      </c>
      <c r="H1163" s="11" t="s">
        <v>18</v>
      </c>
      <c r="I1163" s="28">
        <v>200000000</v>
      </c>
      <c r="J1163" s="28">
        <v>0</v>
      </c>
      <c r="K1163" s="28"/>
      <c r="L1163" s="28">
        <f t="shared" si="23"/>
        <v>200000000</v>
      </c>
      <c r="M1163" s="11"/>
    </row>
    <row r="1164" spans="1:13" ht="18" customHeight="1">
      <c r="A1164" s="11">
        <v>1158</v>
      </c>
      <c r="B1164" s="12" t="s">
        <v>58</v>
      </c>
      <c r="C1164" s="11" t="s">
        <v>1638</v>
      </c>
      <c r="D1164" s="11">
        <v>4</v>
      </c>
      <c r="E1164" s="20" t="s">
        <v>1685</v>
      </c>
      <c r="F1164" s="57" t="s">
        <v>20</v>
      </c>
      <c r="G1164" s="11" t="s">
        <v>37</v>
      </c>
      <c r="H1164" s="11" t="s">
        <v>18</v>
      </c>
      <c r="I1164" s="28">
        <v>1200000000</v>
      </c>
      <c r="J1164" s="28">
        <v>1500000000</v>
      </c>
      <c r="K1164" s="28">
        <v>0</v>
      </c>
      <c r="L1164" s="28">
        <f t="shared" si="23"/>
        <v>2700000000</v>
      </c>
      <c r="M1164" s="11"/>
    </row>
    <row r="1165" spans="1:13" ht="18" customHeight="1">
      <c r="A1165" s="11">
        <v>1159</v>
      </c>
      <c r="B1165" s="12" t="s">
        <v>58</v>
      </c>
      <c r="C1165" s="11" t="s">
        <v>1638</v>
      </c>
      <c r="D1165" s="11">
        <v>4</v>
      </c>
      <c r="E1165" s="20" t="s">
        <v>1683</v>
      </c>
      <c r="F1165" s="11" t="s">
        <v>62</v>
      </c>
      <c r="G1165" s="11" t="s">
        <v>37</v>
      </c>
      <c r="H1165" s="11" t="s">
        <v>18</v>
      </c>
      <c r="I1165" s="28">
        <v>200000000</v>
      </c>
      <c r="J1165" s="28">
        <v>0</v>
      </c>
      <c r="K1165" s="28"/>
      <c r="L1165" s="28">
        <f t="shared" si="23"/>
        <v>200000000</v>
      </c>
      <c r="M1165" s="11"/>
    </row>
    <row r="1166" spans="1:13" ht="18" customHeight="1">
      <c r="A1166" s="11">
        <v>1160</v>
      </c>
      <c r="B1166" s="12" t="s">
        <v>58</v>
      </c>
      <c r="C1166" s="11" t="s">
        <v>1638</v>
      </c>
      <c r="D1166" s="11">
        <v>4</v>
      </c>
      <c r="E1166" s="20" t="s">
        <v>1686</v>
      </c>
      <c r="F1166" s="11" t="s">
        <v>45</v>
      </c>
      <c r="G1166" s="11" t="s">
        <v>37</v>
      </c>
      <c r="H1166" s="11" t="s">
        <v>26</v>
      </c>
      <c r="I1166" s="28">
        <v>700000000</v>
      </c>
      <c r="J1166" s="28">
        <v>76000000</v>
      </c>
      <c r="K1166" s="28">
        <v>0</v>
      </c>
      <c r="L1166" s="28">
        <f t="shared" si="23"/>
        <v>776000000</v>
      </c>
      <c r="M1166" s="11"/>
    </row>
    <row r="1167" spans="1:13" ht="18" customHeight="1">
      <c r="A1167" s="11">
        <v>1161</v>
      </c>
      <c r="B1167" s="12" t="s">
        <v>58</v>
      </c>
      <c r="C1167" s="32" t="s">
        <v>63</v>
      </c>
      <c r="D1167" s="139">
        <v>4</v>
      </c>
      <c r="E1167" s="135" t="s">
        <v>1677</v>
      </c>
      <c r="F1167" s="11" t="s">
        <v>64</v>
      </c>
      <c r="G1167" s="136" t="s">
        <v>1619</v>
      </c>
      <c r="H1167" s="11" t="s">
        <v>18</v>
      </c>
      <c r="I1167" s="137">
        <v>23899000000</v>
      </c>
      <c r="J1167" s="138">
        <v>10595000000</v>
      </c>
      <c r="K1167" s="15"/>
      <c r="L1167" s="15">
        <f t="shared" si="23"/>
        <v>34494000000</v>
      </c>
      <c r="M1167" s="11"/>
    </row>
    <row r="1168" spans="1:13" ht="18" customHeight="1">
      <c r="A1168" s="11">
        <v>1162</v>
      </c>
      <c r="B1168" s="11" t="s">
        <v>58</v>
      </c>
      <c r="C1168" s="11" t="s">
        <v>1642</v>
      </c>
      <c r="D1168" s="11">
        <v>4</v>
      </c>
      <c r="E1168" s="22" t="s">
        <v>1687</v>
      </c>
      <c r="F1168" s="57" t="s">
        <v>20</v>
      </c>
      <c r="G1168" s="11" t="s">
        <v>17</v>
      </c>
      <c r="H1168" s="11" t="s">
        <v>0</v>
      </c>
      <c r="I1168" s="15">
        <v>6500000000</v>
      </c>
      <c r="J1168" s="15">
        <v>8500000000</v>
      </c>
      <c r="K1168" s="15">
        <v>5000000000</v>
      </c>
      <c r="L1168" s="15">
        <f t="shared" si="23"/>
        <v>20000000000</v>
      </c>
      <c r="M1168" s="11"/>
    </row>
    <row r="1169" spans="1:13" ht="18" customHeight="1">
      <c r="A1169" s="11">
        <v>1163</v>
      </c>
      <c r="B1169" s="12" t="s">
        <v>58</v>
      </c>
      <c r="C1169" s="12" t="s">
        <v>71</v>
      </c>
      <c r="D1169" s="12">
        <v>4</v>
      </c>
      <c r="E1169" s="13" t="s">
        <v>1678</v>
      </c>
      <c r="F1169" s="57" t="s">
        <v>20</v>
      </c>
      <c r="G1169" s="12" t="s">
        <v>17</v>
      </c>
      <c r="H1169" s="12" t="s">
        <v>0</v>
      </c>
      <c r="I1169" s="14">
        <v>3723399000</v>
      </c>
      <c r="J1169" s="14">
        <v>1673373000</v>
      </c>
      <c r="K1169" s="14"/>
      <c r="L1169" s="14">
        <f t="shared" si="23"/>
        <v>5396772000</v>
      </c>
      <c r="M1169" s="11"/>
    </row>
    <row r="1170" spans="1:13" ht="18" customHeight="1">
      <c r="A1170" s="11">
        <v>1164</v>
      </c>
      <c r="B1170" s="46" t="s">
        <v>1919</v>
      </c>
      <c r="C1170" s="46" t="s">
        <v>29</v>
      </c>
      <c r="D1170" s="46">
        <v>4</v>
      </c>
      <c r="E1170" s="53" t="s">
        <v>2160</v>
      </c>
      <c r="F1170" s="11" t="s">
        <v>62</v>
      </c>
      <c r="G1170" s="46" t="s">
        <v>76</v>
      </c>
      <c r="H1170" s="46" t="s">
        <v>31</v>
      </c>
      <c r="I1170" s="133">
        <v>115000000</v>
      </c>
      <c r="J1170" s="133">
        <v>58500000</v>
      </c>
      <c r="K1170" s="133">
        <v>0</v>
      </c>
      <c r="L1170" s="133">
        <f t="shared" si="23"/>
        <v>173500000</v>
      </c>
      <c r="M1170" s="46" t="s">
        <v>289</v>
      </c>
    </row>
    <row r="1171" spans="1:13" ht="18" customHeight="1">
      <c r="A1171" s="11">
        <v>1165</v>
      </c>
      <c r="B1171" s="46" t="s">
        <v>1919</v>
      </c>
      <c r="C1171" s="46" t="s">
        <v>1958</v>
      </c>
      <c r="D1171" s="46">
        <v>4</v>
      </c>
      <c r="E1171" s="53" t="s">
        <v>2164</v>
      </c>
      <c r="F1171" s="57" t="s">
        <v>20</v>
      </c>
      <c r="G1171" s="46" t="s">
        <v>151</v>
      </c>
      <c r="H1171" s="46" t="s">
        <v>1</v>
      </c>
      <c r="I1171" s="133">
        <v>136000000</v>
      </c>
      <c r="J1171" s="133"/>
      <c r="K1171" s="133"/>
      <c r="L1171" s="133">
        <f t="shared" si="23"/>
        <v>136000000</v>
      </c>
      <c r="M1171" s="46"/>
    </row>
    <row r="1172" spans="1:13" ht="18" customHeight="1">
      <c r="A1172" s="11">
        <v>1166</v>
      </c>
      <c r="B1172" s="46" t="s">
        <v>1919</v>
      </c>
      <c r="C1172" s="46" t="s">
        <v>1958</v>
      </c>
      <c r="D1172" s="46">
        <v>4</v>
      </c>
      <c r="E1172" s="53" t="s">
        <v>2163</v>
      </c>
      <c r="F1172" s="57" t="s">
        <v>20</v>
      </c>
      <c r="G1172" s="46" t="s">
        <v>151</v>
      </c>
      <c r="H1172" s="46" t="s">
        <v>31</v>
      </c>
      <c r="I1172" s="133">
        <v>50000000</v>
      </c>
      <c r="J1172" s="133"/>
      <c r="K1172" s="133"/>
      <c r="L1172" s="133">
        <f t="shared" si="23"/>
        <v>50000000</v>
      </c>
      <c r="M1172" s="29" t="s">
        <v>696</v>
      </c>
    </row>
    <row r="1173" spans="1:13" ht="18" customHeight="1">
      <c r="A1173" s="11">
        <v>1167</v>
      </c>
      <c r="B1173" s="46" t="s">
        <v>1919</v>
      </c>
      <c r="C1173" s="46" t="s">
        <v>2037</v>
      </c>
      <c r="D1173" s="46">
        <v>4</v>
      </c>
      <c r="E1173" s="47" t="s">
        <v>2168</v>
      </c>
      <c r="F1173" s="46" t="s">
        <v>116</v>
      </c>
      <c r="G1173" s="46" t="s">
        <v>151</v>
      </c>
      <c r="H1173" s="46" t="s">
        <v>26</v>
      </c>
      <c r="I1173" s="165">
        <v>28000000</v>
      </c>
      <c r="J1173" s="165">
        <v>4500000</v>
      </c>
      <c r="K1173" s="133"/>
      <c r="L1173" s="133">
        <f t="shared" si="23"/>
        <v>32500000</v>
      </c>
      <c r="M1173" s="29"/>
    </row>
    <row r="1174" spans="1:13" ht="18" customHeight="1">
      <c r="A1174" s="11">
        <v>1168</v>
      </c>
      <c r="B1174" s="46" t="s">
        <v>1919</v>
      </c>
      <c r="C1174" s="46" t="s">
        <v>2071</v>
      </c>
      <c r="D1174" s="46">
        <v>4</v>
      </c>
      <c r="E1174" s="53" t="s">
        <v>2172</v>
      </c>
      <c r="F1174" s="57" t="s">
        <v>20</v>
      </c>
      <c r="G1174" s="46" t="s">
        <v>76</v>
      </c>
      <c r="H1174" s="46" t="s">
        <v>31</v>
      </c>
      <c r="I1174" s="133">
        <f>3300000*56</f>
        <v>184800000</v>
      </c>
      <c r="J1174" s="133"/>
      <c r="K1174" s="133"/>
      <c r="L1174" s="133">
        <f t="shared" si="23"/>
        <v>184800000</v>
      </c>
      <c r="M1174" s="29" t="s">
        <v>696</v>
      </c>
    </row>
    <row r="1175" spans="1:13" ht="18" customHeight="1">
      <c r="A1175" s="11">
        <v>1169</v>
      </c>
      <c r="B1175" s="46" t="s">
        <v>1919</v>
      </c>
      <c r="C1175" s="46" t="s">
        <v>115</v>
      </c>
      <c r="D1175" s="46">
        <v>4</v>
      </c>
      <c r="E1175" s="53" t="s">
        <v>2154</v>
      </c>
      <c r="F1175" s="46" t="s">
        <v>116</v>
      </c>
      <c r="G1175" s="46" t="s">
        <v>151</v>
      </c>
      <c r="H1175" s="46" t="s">
        <v>26</v>
      </c>
      <c r="I1175" s="133">
        <v>625435000</v>
      </c>
      <c r="J1175" s="133">
        <v>390409000</v>
      </c>
      <c r="K1175" s="133">
        <v>0</v>
      </c>
      <c r="L1175" s="133">
        <f t="shared" si="23"/>
        <v>1015844000</v>
      </c>
      <c r="M1175" s="46"/>
    </row>
    <row r="1176" spans="1:13" ht="18" customHeight="1">
      <c r="A1176" s="11">
        <v>1170</v>
      </c>
      <c r="B1176" s="46" t="s">
        <v>1919</v>
      </c>
      <c r="C1176" s="46" t="s">
        <v>115</v>
      </c>
      <c r="D1176" s="46">
        <v>4</v>
      </c>
      <c r="E1176" s="53" t="s">
        <v>2155</v>
      </c>
      <c r="F1176" s="46" t="s">
        <v>116</v>
      </c>
      <c r="G1176" s="46" t="s">
        <v>151</v>
      </c>
      <c r="H1176" s="46" t="s">
        <v>26</v>
      </c>
      <c r="I1176" s="133">
        <v>576228000</v>
      </c>
      <c r="J1176" s="133">
        <v>798280000</v>
      </c>
      <c r="K1176" s="133">
        <v>0</v>
      </c>
      <c r="L1176" s="133">
        <f t="shared" si="23"/>
        <v>1374508000</v>
      </c>
      <c r="M1176" s="29"/>
    </row>
    <row r="1177" spans="1:13" ht="18" customHeight="1">
      <c r="A1177" s="11">
        <v>1171</v>
      </c>
      <c r="B1177" s="46" t="s">
        <v>1919</v>
      </c>
      <c r="C1177" s="46" t="s">
        <v>115</v>
      </c>
      <c r="D1177" s="46">
        <v>4</v>
      </c>
      <c r="E1177" s="53" t="s">
        <v>2156</v>
      </c>
      <c r="F1177" s="46" t="s">
        <v>116</v>
      </c>
      <c r="G1177" s="46" t="s">
        <v>151</v>
      </c>
      <c r="H1177" s="46" t="s">
        <v>1</v>
      </c>
      <c r="I1177" s="133">
        <v>27166740</v>
      </c>
      <c r="J1177" s="133">
        <v>0</v>
      </c>
      <c r="K1177" s="133">
        <v>0</v>
      </c>
      <c r="L1177" s="133">
        <f t="shared" ref="L1177:L1228" si="24">I1177+J1177+K1177</f>
        <v>27166740</v>
      </c>
      <c r="M1177" s="46"/>
    </row>
    <row r="1178" spans="1:13" ht="18" customHeight="1">
      <c r="A1178" s="11">
        <v>1172</v>
      </c>
      <c r="B1178" s="46" t="s">
        <v>1919</v>
      </c>
      <c r="C1178" s="46" t="s">
        <v>115</v>
      </c>
      <c r="D1178" s="46">
        <v>4</v>
      </c>
      <c r="E1178" s="53" t="s">
        <v>2157</v>
      </c>
      <c r="F1178" s="46" t="s">
        <v>116</v>
      </c>
      <c r="G1178" s="46" t="s">
        <v>151</v>
      </c>
      <c r="H1178" s="46" t="s">
        <v>26</v>
      </c>
      <c r="I1178" s="133">
        <v>642332000</v>
      </c>
      <c r="J1178" s="133">
        <v>580469000</v>
      </c>
      <c r="K1178" s="133">
        <v>0</v>
      </c>
      <c r="L1178" s="133">
        <f t="shared" si="24"/>
        <v>1222801000</v>
      </c>
      <c r="M1178" s="46"/>
    </row>
    <row r="1179" spans="1:13" ht="18" customHeight="1">
      <c r="A1179" s="11">
        <v>1173</v>
      </c>
      <c r="B1179" s="46" t="s">
        <v>1919</v>
      </c>
      <c r="C1179" s="46" t="s">
        <v>115</v>
      </c>
      <c r="D1179" s="46">
        <v>4</v>
      </c>
      <c r="E1179" s="53" t="s">
        <v>2161</v>
      </c>
      <c r="F1179" s="46" t="s">
        <v>116</v>
      </c>
      <c r="G1179" s="46" t="s">
        <v>151</v>
      </c>
      <c r="H1179" s="46" t="s">
        <v>26</v>
      </c>
      <c r="I1179" s="133">
        <f>443375000+536024000</f>
        <v>979399000</v>
      </c>
      <c r="J1179" s="133">
        <f>529366000+500370000</f>
        <v>1029736000</v>
      </c>
      <c r="K1179" s="133">
        <v>0</v>
      </c>
      <c r="L1179" s="133">
        <f t="shared" si="24"/>
        <v>2009135000</v>
      </c>
      <c r="M1179" s="46"/>
    </row>
    <row r="1180" spans="1:13" ht="18" customHeight="1">
      <c r="A1180" s="11">
        <v>1174</v>
      </c>
      <c r="B1180" s="46" t="s">
        <v>1919</v>
      </c>
      <c r="C1180" s="46" t="s">
        <v>115</v>
      </c>
      <c r="D1180" s="46">
        <v>4</v>
      </c>
      <c r="E1180" s="53" t="s">
        <v>2162</v>
      </c>
      <c r="F1180" s="46" t="s">
        <v>116</v>
      </c>
      <c r="G1180" s="46" t="s">
        <v>151</v>
      </c>
      <c r="H1180" s="46" t="s">
        <v>26</v>
      </c>
      <c r="I1180" s="133">
        <v>440019000</v>
      </c>
      <c r="J1180" s="133">
        <v>331777000</v>
      </c>
      <c r="K1180" s="133">
        <v>0</v>
      </c>
      <c r="L1180" s="133">
        <f t="shared" si="24"/>
        <v>771796000</v>
      </c>
      <c r="M1180" s="46"/>
    </row>
    <row r="1181" spans="1:13" ht="18" customHeight="1">
      <c r="A1181" s="11">
        <v>1175</v>
      </c>
      <c r="B1181" s="46" t="s">
        <v>1919</v>
      </c>
      <c r="C1181" s="46" t="s">
        <v>1432</v>
      </c>
      <c r="D1181" s="46">
        <v>4</v>
      </c>
      <c r="E1181" s="53" t="s">
        <v>2167</v>
      </c>
      <c r="F1181" s="46" t="s">
        <v>116</v>
      </c>
      <c r="G1181" s="46" t="s">
        <v>151</v>
      </c>
      <c r="H1181" s="46" t="s">
        <v>26</v>
      </c>
      <c r="I1181" s="133">
        <v>812723000</v>
      </c>
      <c r="J1181" s="133">
        <v>369488000</v>
      </c>
      <c r="K1181" s="133">
        <v>0</v>
      </c>
      <c r="L1181" s="133">
        <f t="shared" si="24"/>
        <v>1182211000</v>
      </c>
      <c r="M1181" s="46"/>
    </row>
    <row r="1182" spans="1:13" ht="18" customHeight="1">
      <c r="A1182" s="11">
        <v>1176</v>
      </c>
      <c r="B1182" s="46" t="s">
        <v>1919</v>
      </c>
      <c r="C1182" s="46" t="s">
        <v>1432</v>
      </c>
      <c r="D1182" s="46">
        <v>4</v>
      </c>
      <c r="E1182" s="53" t="s">
        <v>2153</v>
      </c>
      <c r="F1182" s="46" t="s">
        <v>116</v>
      </c>
      <c r="G1182" s="46" t="s">
        <v>151</v>
      </c>
      <c r="H1182" s="46" t="s">
        <v>26</v>
      </c>
      <c r="I1182" s="133">
        <v>890794000</v>
      </c>
      <c r="J1182" s="133">
        <v>367920000</v>
      </c>
      <c r="K1182" s="133">
        <v>0</v>
      </c>
      <c r="L1182" s="133">
        <f t="shared" si="24"/>
        <v>1258714000</v>
      </c>
      <c r="M1182" s="46"/>
    </row>
    <row r="1183" spans="1:13" ht="18" customHeight="1">
      <c r="A1183" s="11">
        <v>1177</v>
      </c>
      <c r="B1183" s="46" t="s">
        <v>1919</v>
      </c>
      <c r="C1183" s="46" t="s">
        <v>1432</v>
      </c>
      <c r="D1183" s="46">
        <v>4</v>
      </c>
      <c r="E1183" s="53" t="s">
        <v>2158</v>
      </c>
      <c r="F1183" s="46" t="s">
        <v>116</v>
      </c>
      <c r="G1183" s="46" t="s">
        <v>151</v>
      </c>
      <c r="H1183" s="46" t="s">
        <v>26</v>
      </c>
      <c r="I1183" s="133">
        <v>1742296000</v>
      </c>
      <c r="J1183" s="133">
        <v>748076000</v>
      </c>
      <c r="K1183" s="133">
        <v>0</v>
      </c>
      <c r="L1183" s="133">
        <f t="shared" si="24"/>
        <v>2490372000</v>
      </c>
      <c r="M1183" s="46"/>
    </row>
    <row r="1184" spans="1:13" ht="18" customHeight="1">
      <c r="A1184" s="11">
        <v>1178</v>
      </c>
      <c r="B1184" s="46" t="s">
        <v>1919</v>
      </c>
      <c r="C1184" s="46" t="s">
        <v>170</v>
      </c>
      <c r="D1184" s="46">
        <v>4</v>
      </c>
      <c r="E1184" s="53" t="s">
        <v>2166</v>
      </c>
      <c r="F1184" s="57" t="s">
        <v>20</v>
      </c>
      <c r="G1184" s="46" t="s">
        <v>157</v>
      </c>
      <c r="H1184" s="46" t="s">
        <v>1</v>
      </c>
      <c r="I1184" s="133">
        <v>665000000</v>
      </c>
      <c r="J1184" s="133">
        <v>0</v>
      </c>
      <c r="K1184" s="133">
        <v>0</v>
      </c>
      <c r="L1184" s="133">
        <f t="shared" si="24"/>
        <v>665000000</v>
      </c>
      <c r="M1184" s="29"/>
    </row>
    <row r="1185" spans="1:13" ht="18" customHeight="1">
      <c r="A1185" s="11">
        <v>1179</v>
      </c>
      <c r="B1185" s="46" t="s">
        <v>1919</v>
      </c>
      <c r="C1185" s="46" t="s">
        <v>170</v>
      </c>
      <c r="D1185" s="46">
        <v>4</v>
      </c>
      <c r="E1185" s="53" t="s">
        <v>2173</v>
      </c>
      <c r="F1185" s="57" t="s">
        <v>20</v>
      </c>
      <c r="G1185" s="46" t="s">
        <v>157</v>
      </c>
      <c r="H1185" s="46" t="s">
        <v>26</v>
      </c>
      <c r="I1185" s="133">
        <v>378000000</v>
      </c>
      <c r="J1185" s="133">
        <v>0</v>
      </c>
      <c r="K1185" s="133">
        <v>0</v>
      </c>
      <c r="L1185" s="133">
        <f t="shared" si="24"/>
        <v>378000000</v>
      </c>
      <c r="M1185" s="46"/>
    </row>
    <row r="1186" spans="1:13" ht="18" customHeight="1">
      <c r="A1186" s="11">
        <v>1180</v>
      </c>
      <c r="B1186" s="46" t="s">
        <v>1919</v>
      </c>
      <c r="C1186" s="46" t="s">
        <v>376</v>
      </c>
      <c r="D1186" s="46">
        <v>4</v>
      </c>
      <c r="E1186" s="53" t="s">
        <v>2170</v>
      </c>
      <c r="F1186" s="11" t="s">
        <v>62</v>
      </c>
      <c r="G1186" s="46" t="s">
        <v>151</v>
      </c>
      <c r="H1186" s="46" t="s">
        <v>31</v>
      </c>
      <c r="I1186" s="133">
        <v>180000000</v>
      </c>
      <c r="J1186" s="133">
        <v>13000000</v>
      </c>
      <c r="K1186" s="133">
        <v>0</v>
      </c>
      <c r="L1186" s="133">
        <f t="shared" si="24"/>
        <v>193000000</v>
      </c>
      <c r="M1186" s="29" t="s">
        <v>734</v>
      </c>
    </row>
    <row r="1187" spans="1:13" ht="18" customHeight="1">
      <c r="A1187" s="11">
        <v>1181</v>
      </c>
      <c r="B1187" s="46" t="s">
        <v>1919</v>
      </c>
      <c r="C1187" s="46" t="s">
        <v>376</v>
      </c>
      <c r="D1187" s="46">
        <v>4</v>
      </c>
      <c r="E1187" s="53" t="s">
        <v>2165</v>
      </c>
      <c r="F1187" s="11" t="s">
        <v>62</v>
      </c>
      <c r="G1187" s="46" t="s">
        <v>76</v>
      </c>
      <c r="H1187" s="46" t="s">
        <v>18</v>
      </c>
      <c r="I1187" s="133">
        <v>122000000</v>
      </c>
      <c r="J1187" s="133">
        <v>245000000</v>
      </c>
      <c r="K1187" s="133">
        <v>0</v>
      </c>
      <c r="L1187" s="133">
        <f t="shared" si="24"/>
        <v>367000000</v>
      </c>
      <c r="M1187" s="46"/>
    </row>
    <row r="1188" spans="1:13" ht="18" customHeight="1">
      <c r="A1188" s="11">
        <v>1182</v>
      </c>
      <c r="B1188" s="46" t="s">
        <v>1919</v>
      </c>
      <c r="C1188" s="46" t="s">
        <v>376</v>
      </c>
      <c r="D1188" s="46">
        <v>4</v>
      </c>
      <c r="E1188" s="53" t="s">
        <v>2169</v>
      </c>
      <c r="F1188" s="11" t="s">
        <v>62</v>
      </c>
      <c r="G1188" s="46" t="s">
        <v>76</v>
      </c>
      <c r="H1188" s="46" t="s">
        <v>31</v>
      </c>
      <c r="I1188" s="133">
        <v>120000000</v>
      </c>
      <c r="J1188" s="133">
        <v>0</v>
      </c>
      <c r="K1188" s="133">
        <v>0</v>
      </c>
      <c r="L1188" s="133">
        <f t="shared" si="24"/>
        <v>120000000</v>
      </c>
      <c r="M1188" s="29" t="s">
        <v>734</v>
      </c>
    </row>
    <row r="1189" spans="1:13" ht="18" customHeight="1">
      <c r="A1189" s="11">
        <v>1183</v>
      </c>
      <c r="B1189" s="46" t="s">
        <v>1919</v>
      </c>
      <c r="C1189" s="46" t="s">
        <v>1962</v>
      </c>
      <c r="D1189" s="46">
        <v>4</v>
      </c>
      <c r="E1189" s="47" t="s">
        <v>2152</v>
      </c>
      <c r="F1189" s="46" t="s">
        <v>116</v>
      </c>
      <c r="G1189" s="46" t="s">
        <v>151</v>
      </c>
      <c r="H1189" s="46" t="s">
        <v>1</v>
      </c>
      <c r="I1189" s="133">
        <v>316627889</v>
      </c>
      <c r="J1189" s="133">
        <v>90509838</v>
      </c>
      <c r="K1189" s="133">
        <v>78663379</v>
      </c>
      <c r="L1189" s="133">
        <f t="shared" si="24"/>
        <v>485801106</v>
      </c>
      <c r="M1189" s="46"/>
    </row>
    <row r="1190" spans="1:13" ht="18" customHeight="1">
      <c r="A1190" s="11">
        <v>1184</v>
      </c>
      <c r="B1190" s="46" t="s">
        <v>1919</v>
      </c>
      <c r="C1190" s="59" t="s">
        <v>171</v>
      </c>
      <c r="D1190" s="46">
        <v>4</v>
      </c>
      <c r="E1190" s="53" t="s">
        <v>2159</v>
      </c>
      <c r="F1190" s="46" t="s">
        <v>72</v>
      </c>
      <c r="G1190" s="46" t="s">
        <v>157</v>
      </c>
      <c r="H1190" s="46" t="s">
        <v>18</v>
      </c>
      <c r="I1190" s="133">
        <v>50000000</v>
      </c>
      <c r="J1190" s="133"/>
      <c r="K1190" s="133"/>
      <c r="L1190" s="133">
        <f t="shared" si="24"/>
        <v>50000000</v>
      </c>
      <c r="M1190" s="46"/>
    </row>
    <row r="1191" spans="1:13" ht="18" customHeight="1">
      <c r="A1191" s="11">
        <v>1185</v>
      </c>
      <c r="B1191" s="46" t="s">
        <v>1919</v>
      </c>
      <c r="C1191" s="59" t="s">
        <v>171</v>
      </c>
      <c r="D1191" s="46">
        <v>4</v>
      </c>
      <c r="E1191" s="53" t="s">
        <v>2171</v>
      </c>
      <c r="F1191" s="46" t="s">
        <v>55</v>
      </c>
      <c r="G1191" s="46" t="s">
        <v>151</v>
      </c>
      <c r="H1191" s="46" t="s">
        <v>0</v>
      </c>
      <c r="I1191" s="133">
        <v>1000000000</v>
      </c>
      <c r="J1191" s="133">
        <v>100000000</v>
      </c>
      <c r="K1191" s="133"/>
      <c r="L1191" s="133">
        <f t="shared" si="24"/>
        <v>1100000000</v>
      </c>
      <c r="M1191" s="46"/>
    </row>
    <row r="1192" spans="1:13" ht="18" customHeight="1">
      <c r="A1192" s="11">
        <v>1186</v>
      </c>
      <c r="B1192" s="46" t="s">
        <v>1919</v>
      </c>
      <c r="C1192" s="59" t="s">
        <v>171</v>
      </c>
      <c r="D1192" s="46">
        <v>4</v>
      </c>
      <c r="E1192" s="53" t="s">
        <v>2174</v>
      </c>
      <c r="F1192" s="46" t="s">
        <v>55</v>
      </c>
      <c r="G1192" s="46" t="s">
        <v>151</v>
      </c>
      <c r="H1192" s="46" t="s">
        <v>0</v>
      </c>
      <c r="I1192" s="133">
        <v>460000000</v>
      </c>
      <c r="J1192" s="133"/>
      <c r="K1192" s="133"/>
      <c r="L1192" s="133">
        <f t="shared" si="24"/>
        <v>460000000</v>
      </c>
      <c r="M1192" s="29"/>
    </row>
    <row r="1193" spans="1:13" ht="18" customHeight="1">
      <c r="A1193" s="11">
        <v>1187</v>
      </c>
      <c r="B1193" s="11" t="s">
        <v>2232</v>
      </c>
      <c r="C1193" s="11" t="s">
        <v>2237</v>
      </c>
      <c r="D1193" s="11">
        <v>4</v>
      </c>
      <c r="E1193" s="20" t="s">
        <v>2263</v>
      </c>
      <c r="F1193" s="57" t="s">
        <v>20</v>
      </c>
      <c r="G1193" s="11" t="s">
        <v>154</v>
      </c>
      <c r="H1193" s="11" t="s">
        <v>26</v>
      </c>
      <c r="I1193" s="15">
        <v>40000000</v>
      </c>
      <c r="J1193" s="15">
        <v>200000000</v>
      </c>
      <c r="K1193" s="15">
        <v>0</v>
      </c>
      <c r="L1193" s="14">
        <f t="shared" si="24"/>
        <v>240000000</v>
      </c>
      <c r="M1193" s="11"/>
    </row>
    <row r="1194" spans="1:13" ht="18" customHeight="1">
      <c r="A1194" s="11">
        <v>1188</v>
      </c>
      <c r="B1194" s="11" t="s">
        <v>2232</v>
      </c>
      <c r="C1194" s="11" t="s">
        <v>2237</v>
      </c>
      <c r="D1194" s="11">
        <v>4</v>
      </c>
      <c r="E1194" s="20" t="s">
        <v>2264</v>
      </c>
      <c r="F1194" s="57" t="s">
        <v>20</v>
      </c>
      <c r="G1194" s="11" t="s">
        <v>154</v>
      </c>
      <c r="H1194" s="11" t="s">
        <v>26</v>
      </c>
      <c r="I1194" s="15">
        <v>40000000</v>
      </c>
      <c r="J1194" s="15">
        <v>7000000</v>
      </c>
      <c r="K1194" s="15">
        <v>0</v>
      </c>
      <c r="L1194" s="14">
        <f t="shared" si="24"/>
        <v>47000000</v>
      </c>
      <c r="M1194" s="29"/>
    </row>
    <row r="1195" spans="1:13" ht="18" customHeight="1">
      <c r="A1195" s="11">
        <v>1189</v>
      </c>
      <c r="B1195" s="11" t="s">
        <v>2232</v>
      </c>
      <c r="C1195" s="11" t="s">
        <v>2237</v>
      </c>
      <c r="D1195" s="11">
        <v>4</v>
      </c>
      <c r="E1195" s="22" t="s">
        <v>2265</v>
      </c>
      <c r="F1195" s="57" t="s">
        <v>20</v>
      </c>
      <c r="G1195" s="11" t="s">
        <v>229</v>
      </c>
      <c r="H1195" s="11" t="s">
        <v>18</v>
      </c>
      <c r="I1195" s="15">
        <v>1637000000</v>
      </c>
      <c r="J1195" s="15">
        <v>875000000</v>
      </c>
      <c r="K1195" s="15"/>
      <c r="L1195" s="14">
        <f t="shared" si="24"/>
        <v>2512000000</v>
      </c>
      <c r="M1195" s="11"/>
    </row>
    <row r="1196" spans="1:13" ht="18" customHeight="1">
      <c r="A1196" s="11">
        <v>1190</v>
      </c>
      <c r="B1196" s="12" t="s">
        <v>79</v>
      </c>
      <c r="C1196" s="12" t="s">
        <v>83</v>
      </c>
      <c r="D1196" s="12">
        <v>4</v>
      </c>
      <c r="E1196" s="16" t="s">
        <v>2266</v>
      </c>
      <c r="F1196" s="57" t="s">
        <v>20</v>
      </c>
      <c r="G1196" s="12" t="s">
        <v>51</v>
      </c>
      <c r="H1196" s="12" t="s">
        <v>26</v>
      </c>
      <c r="I1196" s="56">
        <v>100000000</v>
      </c>
      <c r="J1196" s="56">
        <v>40000000</v>
      </c>
      <c r="K1196" s="15"/>
      <c r="L1196" s="14">
        <f t="shared" si="24"/>
        <v>140000000</v>
      </c>
      <c r="M1196" s="11"/>
    </row>
    <row r="1197" spans="1:13" ht="18" customHeight="1">
      <c r="A1197" s="11">
        <v>1191</v>
      </c>
      <c r="B1197" s="11" t="s">
        <v>2232</v>
      </c>
      <c r="C1197" s="11" t="s">
        <v>148</v>
      </c>
      <c r="D1197" s="11">
        <v>4</v>
      </c>
      <c r="E1197" s="22" t="s">
        <v>2267</v>
      </c>
      <c r="F1197" s="57" t="s">
        <v>20</v>
      </c>
      <c r="G1197" s="11" t="s">
        <v>198</v>
      </c>
      <c r="H1197" s="11" t="s">
        <v>18</v>
      </c>
      <c r="I1197" s="15">
        <v>6081722000</v>
      </c>
      <c r="J1197" s="15">
        <v>2149278000</v>
      </c>
      <c r="K1197" s="15">
        <v>983597000</v>
      </c>
      <c r="L1197" s="14">
        <f t="shared" si="24"/>
        <v>9214597000</v>
      </c>
      <c r="M1197" s="11"/>
    </row>
    <row r="1198" spans="1:13" ht="18" customHeight="1">
      <c r="A1198" s="11">
        <v>1192</v>
      </c>
      <c r="B1198" s="11" t="s">
        <v>2232</v>
      </c>
      <c r="C1198" s="11" t="s">
        <v>148</v>
      </c>
      <c r="D1198" s="11">
        <v>4</v>
      </c>
      <c r="E1198" s="39" t="s">
        <v>220</v>
      </c>
      <c r="F1198" s="11" t="s">
        <v>72</v>
      </c>
      <c r="G1198" s="11" t="s">
        <v>202</v>
      </c>
      <c r="H1198" s="11" t="s">
        <v>26</v>
      </c>
      <c r="I1198" s="15">
        <v>80000000</v>
      </c>
      <c r="J1198" s="15">
        <v>40000000</v>
      </c>
      <c r="K1198" s="15"/>
      <c r="L1198" s="14">
        <f t="shared" si="24"/>
        <v>120000000</v>
      </c>
      <c r="M1198" s="11"/>
    </row>
    <row r="1199" spans="1:13" ht="18" customHeight="1">
      <c r="A1199" s="11">
        <v>1193</v>
      </c>
      <c r="B1199" s="11" t="s">
        <v>2232</v>
      </c>
      <c r="C1199" s="11" t="s">
        <v>148</v>
      </c>
      <c r="D1199" s="11">
        <v>4</v>
      </c>
      <c r="E1199" s="39" t="s">
        <v>219</v>
      </c>
      <c r="F1199" s="11" t="s">
        <v>149</v>
      </c>
      <c r="G1199" s="11" t="s">
        <v>202</v>
      </c>
      <c r="H1199" s="11" t="s">
        <v>26</v>
      </c>
      <c r="I1199" s="15">
        <v>100000000</v>
      </c>
      <c r="J1199" s="15">
        <v>80000000</v>
      </c>
      <c r="K1199" s="15"/>
      <c r="L1199" s="14">
        <f t="shared" si="24"/>
        <v>180000000</v>
      </c>
      <c r="M1199" s="11"/>
    </row>
    <row r="1200" spans="1:13" ht="18" customHeight="1">
      <c r="A1200" s="11">
        <v>1194</v>
      </c>
      <c r="B1200" s="11" t="s">
        <v>85</v>
      </c>
      <c r="C1200" s="11" t="s">
        <v>2607</v>
      </c>
      <c r="D1200" s="11">
        <v>4</v>
      </c>
      <c r="E1200" s="22" t="s">
        <v>2640</v>
      </c>
      <c r="F1200" s="11" t="s">
        <v>28</v>
      </c>
      <c r="G1200" s="11" t="s">
        <v>70</v>
      </c>
      <c r="H1200" s="11" t="s">
        <v>18</v>
      </c>
      <c r="I1200" s="15">
        <v>256774555</v>
      </c>
      <c r="J1200" s="15">
        <v>431300040</v>
      </c>
      <c r="K1200" s="15"/>
      <c r="L1200" s="15">
        <f t="shared" si="24"/>
        <v>688074595</v>
      </c>
      <c r="M1200" s="11"/>
    </row>
    <row r="1201" spans="1:13" ht="18" customHeight="1">
      <c r="A1201" s="11">
        <v>1195</v>
      </c>
      <c r="B1201" s="11" t="s">
        <v>85</v>
      </c>
      <c r="C1201" s="11" t="s">
        <v>2614</v>
      </c>
      <c r="D1201" s="11">
        <v>4</v>
      </c>
      <c r="E1201" s="39" t="s">
        <v>2644</v>
      </c>
      <c r="F1201" s="11" t="s">
        <v>116</v>
      </c>
      <c r="G1201" s="11" t="s">
        <v>60</v>
      </c>
      <c r="H1201" s="11" t="s">
        <v>26</v>
      </c>
      <c r="I1201" s="45">
        <v>76676180</v>
      </c>
      <c r="J1201" s="45">
        <v>300000</v>
      </c>
      <c r="K1201" s="15"/>
      <c r="L1201" s="15">
        <f t="shared" si="24"/>
        <v>76976180</v>
      </c>
      <c r="M1201" s="11"/>
    </row>
    <row r="1202" spans="1:13" ht="18" customHeight="1">
      <c r="A1202" s="11">
        <v>1196</v>
      </c>
      <c r="B1202" s="11" t="s">
        <v>85</v>
      </c>
      <c r="C1202" s="11" t="s">
        <v>2539</v>
      </c>
      <c r="D1202" s="11">
        <v>4</v>
      </c>
      <c r="E1202" s="22" t="s">
        <v>2639</v>
      </c>
      <c r="F1202" s="11" t="s">
        <v>28</v>
      </c>
      <c r="G1202" s="11" t="s">
        <v>70</v>
      </c>
      <c r="H1202" s="11" t="s">
        <v>26</v>
      </c>
      <c r="I1202" s="15">
        <v>50000000</v>
      </c>
      <c r="J1202" s="15">
        <v>0</v>
      </c>
      <c r="K1202" s="15">
        <v>0</v>
      </c>
      <c r="L1202" s="15">
        <f t="shared" si="24"/>
        <v>50000000</v>
      </c>
      <c r="M1202" s="11"/>
    </row>
    <row r="1203" spans="1:13" ht="18" customHeight="1">
      <c r="A1203" s="11">
        <v>1197</v>
      </c>
      <c r="B1203" s="11" t="s">
        <v>85</v>
      </c>
      <c r="C1203" s="11" t="s">
        <v>89</v>
      </c>
      <c r="D1203" s="11">
        <v>4</v>
      </c>
      <c r="E1203" s="22" t="s">
        <v>2643</v>
      </c>
      <c r="F1203" s="57" t="s">
        <v>20</v>
      </c>
      <c r="G1203" s="11" t="s">
        <v>2558</v>
      </c>
      <c r="H1203" s="11" t="s">
        <v>26</v>
      </c>
      <c r="I1203" s="15">
        <v>134620000</v>
      </c>
      <c r="J1203" s="15">
        <v>0</v>
      </c>
      <c r="K1203" s="15"/>
      <c r="L1203" s="15">
        <f t="shared" si="24"/>
        <v>134620000</v>
      </c>
      <c r="M1203" s="11"/>
    </row>
    <row r="1204" spans="1:13" ht="18" customHeight="1">
      <c r="A1204" s="11">
        <v>1198</v>
      </c>
      <c r="B1204" s="11" t="s">
        <v>85</v>
      </c>
      <c r="C1204" s="11" t="s">
        <v>89</v>
      </c>
      <c r="D1204" s="11">
        <v>4</v>
      </c>
      <c r="E1204" s="22" t="s">
        <v>2645</v>
      </c>
      <c r="F1204" s="57" t="s">
        <v>20</v>
      </c>
      <c r="G1204" s="11" t="s">
        <v>2558</v>
      </c>
      <c r="H1204" s="11" t="s">
        <v>26</v>
      </c>
      <c r="I1204" s="15">
        <v>877331000</v>
      </c>
      <c r="J1204" s="15">
        <v>0</v>
      </c>
      <c r="K1204" s="15"/>
      <c r="L1204" s="15">
        <f t="shared" si="24"/>
        <v>877331000</v>
      </c>
      <c r="M1204" s="11"/>
    </row>
    <row r="1205" spans="1:13" ht="18" customHeight="1">
      <c r="A1205" s="11">
        <v>1199</v>
      </c>
      <c r="B1205" s="11" t="s">
        <v>85</v>
      </c>
      <c r="C1205" s="11" t="s">
        <v>88</v>
      </c>
      <c r="D1205" s="11">
        <v>4</v>
      </c>
      <c r="E1205" s="22" t="s">
        <v>2641</v>
      </c>
      <c r="F1205" s="11" t="s">
        <v>28</v>
      </c>
      <c r="G1205" s="11" t="s">
        <v>70</v>
      </c>
      <c r="H1205" s="11" t="s">
        <v>18</v>
      </c>
      <c r="I1205" s="15">
        <v>128354000</v>
      </c>
      <c r="J1205" s="15">
        <v>65576000</v>
      </c>
      <c r="K1205" s="15"/>
      <c r="L1205" s="15">
        <f t="shared" si="24"/>
        <v>193930000</v>
      </c>
      <c r="M1205" s="11"/>
    </row>
    <row r="1206" spans="1:13" ht="18" customHeight="1">
      <c r="A1206" s="11">
        <v>1200</v>
      </c>
      <c r="B1206" s="11" t="s">
        <v>85</v>
      </c>
      <c r="C1206" s="11" t="s">
        <v>88</v>
      </c>
      <c r="D1206" s="11">
        <v>4</v>
      </c>
      <c r="E1206" s="22" t="s">
        <v>2642</v>
      </c>
      <c r="F1206" s="11" t="s">
        <v>28</v>
      </c>
      <c r="G1206" s="11" t="s">
        <v>37</v>
      </c>
      <c r="H1206" s="11" t="s">
        <v>18</v>
      </c>
      <c r="I1206" s="15">
        <v>99324195</v>
      </c>
      <c r="J1206" s="15">
        <v>0</v>
      </c>
      <c r="K1206" s="15">
        <v>5310434</v>
      </c>
      <c r="L1206" s="15">
        <f t="shared" si="24"/>
        <v>104634629</v>
      </c>
      <c r="M1206" s="11"/>
    </row>
    <row r="1207" spans="1:13" ht="18" customHeight="1">
      <c r="A1207" s="11">
        <v>1201</v>
      </c>
      <c r="B1207" s="11" t="s">
        <v>85</v>
      </c>
      <c r="C1207" s="11" t="s">
        <v>93</v>
      </c>
      <c r="D1207" s="11">
        <v>4</v>
      </c>
      <c r="E1207" s="22" t="s">
        <v>2634</v>
      </c>
      <c r="F1207" s="57" t="s">
        <v>20</v>
      </c>
      <c r="G1207" s="11" t="s">
        <v>70</v>
      </c>
      <c r="H1207" s="11" t="s">
        <v>26</v>
      </c>
      <c r="I1207" s="15">
        <v>200000000</v>
      </c>
      <c r="J1207" s="15">
        <v>30000000</v>
      </c>
      <c r="K1207" s="15"/>
      <c r="L1207" s="15">
        <f t="shared" si="24"/>
        <v>230000000</v>
      </c>
      <c r="M1207" s="11"/>
    </row>
    <row r="1208" spans="1:13" ht="18" customHeight="1">
      <c r="A1208" s="11">
        <v>1202</v>
      </c>
      <c r="B1208" s="11" t="s">
        <v>85</v>
      </c>
      <c r="C1208" s="11" t="s">
        <v>93</v>
      </c>
      <c r="D1208" s="11">
        <v>4</v>
      </c>
      <c r="E1208" s="22" t="s">
        <v>2633</v>
      </c>
      <c r="F1208" s="57" t="s">
        <v>20</v>
      </c>
      <c r="G1208" s="11" t="s">
        <v>70</v>
      </c>
      <c r="H1208" s="11" t="s">
        <v>26</v>
      </c>
      <c r="I1208" s="15">
        <v>1300000000</v>
      </c>
      <c r="J1208" s="15">
        <v>3750000000</v>
      </c>
      <c r="K1208" s="15"/>
      <c r="L1208" s="15">
        <f t="shared" si="24"/>
        <v>5050000000</v>
      </c>
      <c r="M1208" s="11"/>
    </row>
    <row r="1209" spans="1:13" ht="18" customHeight="1">
      <c r="A1209" s="11">
        <v>1203</v>
      </c>
      <c r="B1209" s="11" t="s">
        <v>85</v>
      </c>
      <c r="C1209" s="11" t="s">
        <v>42</v>
      </c>
      <c r="D1209" s="11">
        <v>4</v>
      </c>
      <c r="E1209" s="22" t="s">
        <v>2631</v>
      </c>
      <c r="F1209" s="11" t="s">
        <v>28</v>
      </c>
      <c r="G1209" s="11" t="s">
        <v>70</v>
      </c>
      <c r="H1209" s="11" t="s">
        <v>26</v>
      </c>
      <c r="I1209" s="15">
        <v>42726000</v>
      </c>
      <c r="J1209" s="15">
        <v>0</v>
      </c>
      <c r="K1209" s="15">
        <v>0</v>
      </c>
      <c r="L1209" s="15">
        <f t="shared" si="24"/>
        <v>42726000</v>
      </c>
      <c r="M1209" s="11"/>
    </row>
    <row r="1210" spans="1:13" ht="18" customHeight="1">
      <c r="A1210" s="11">
        <v>1204</v>
      </c>
      <c r="B1210" s="11" t="s">
        <v>85</v>
      </c>
      <c r="C1210" s="11" t="s">
        <v>42</v>
      </c>
      <c r="D1210" s="11">
        <v>4</v>
      </c>
      <c r="E1210" s="22" t="s">
        <v>2632</v>
      </c>
      <c r="F1210" s="11" t="s">
        <v>28</v>
      </c>
      <c r="G1210" s="11" t="s">
        <v>70</v>
      </c>
      <c r="H1210" s="11" t="s">
        <v>26</v>
      </c>
      <c r="I1210" s="15">
        <v>65293000</v>
      </c>
      <c r="J1210" s="15">
        <v>0</v>
      </c>
      <c r="K1210" s="15">
        <v>0</v>
      </c>
      <c r="L1210" s="15">
        <f t="shared" si="24"/>
        <v>65293000</v>
      </c>
      <c r="M1210" s="11"/>
    </row>
    <row r="1211" spans="1:13" ht="18" customHeight="1">
      <c r="A1211" s="11">
        <v>1205</v>
      </c>
      <c r="B1211" s="11" t="s">
        <v>85</v>
      </c>
      <c r="C1211" s="11" t="s">
        <v>42</v>
      </c>
      <c r="D1211" s="11">
        <v>4</v>
      </c>
      <c r="E1211" s="22" t="s">
        <v>2630</v>
      </c>
      <c r="F1211" s="11" t="s">
        <v>28</v>
      </c>
      <c r="G1211" s="11" t="s">
        <v>70</v>
      </c>
      <c r="H1211" s="11" t="s">
        <v>26</v>
      </c>
      <c r="I1211" s="15">
        <v>2212501000</v>
      </c>
      <c r="J1211" s="15">
        <v>983393000</v>
      </c>
      <c r="K1211" s="15">
        <v>0</v>
      </c>
      <c r="L1211" s="15">
        <f t="shared" si="24"/>
        <v>3195894000</v>
      </c>
      <c r="M1211" s="11"/>
    </row>
    <row r="1212" spans="1:13" ht="18" customHeight="1">
      <c r="A1212" s="11">
        <v>1206</v>
      </c>
      <c r="B1212" s="11" t="s">
        <v>85</v>
      </c>
      <c r="C1212" s="11" t="s">
        <v>42</v>
      </c>
      <c r="D1212" s="11">
        <v>4</v>
      </c>
      <c r="E1212" s="22" t="s">
        <v>2626</v>
      </c>
      <c r="F1212" s="11" t="s">
        <v>28</v>
      </c>
      <c r="G1212" s="11" t="s">
        <v>70</v>
      </c>
      <c r="H1212" s="11" t="s">
        <v>26</v>
      </c>
      <c r="I1212" s="15">
        <v>1073733000</v>
      </c>
      <c r="J1212" s="15">
        <v>123570000</v>
      </c>
      <c r="K1212" s="15">
        <v>0</v>
      </c>
      <c r="L1212" s="15">
        <f t="shared" si="24"/>
        <v>1197303000</v>
      </c>
      <c r="M1212" s="11"/>
    </row>
    <row r="1213" spans="1:13" ht="18" customHeight="1">
      <c r="A1213" s="11">
        <v>1207</v>
      </c>
      <c r="B1213" s="11" t="s">
        <v>85</v>
      </c>
      <c r="C1213" s="11" t="s">
        <v>42</v>
      </c>
      <c r="D1213" s="11">
        <v>4</v>
      </c>
      <c r="E1213" s="22" t="s">
        <v>2618</v>
      </c>
      <c r="F1213" s="11" t="s">
        <v>28</v>
      </c>
      <c r="G1213" s="11" t="s">
        <v>70</v>
      </c>
      <c r="H1213" s="11" t="s">
        <v>26</v>
      </c>
      <c r="I1213" s="15">
        <v>54395000</v>
      </c>
      <c r="J1213" s="15">
        <v>0</v>
      </c>
      <c r="K1213" s="15">
        <v>0</v>
      </c>
      <c r="L1213" s="15">
        <f t="shared" si="24"/>
        <v>54395000</v>
      </c>
      <c r="M1213" s="11"/>
    </row>
    <row r="1214" spans="1:13" ht="18" customHeight="1">
      <c r="A1214" s="11">
        <v>1208</v>
      </c>
      <c r="B1214" s="11" t="s">
        <v>85</v>
      </c>
      <c r="C1214" s="11" t="s">
        <v>42</v>
      </c>
      <c r="D1214" s="11">
        <v>4</v>
      </c>
      <c r="E1214" s="22" t="s">
        <v>2619</v>
      </c>
      <c r="F1214" s="11" t="s">
        <v>28</v>
      </c>
      <c r="G1214" s="11" t="s">
        <v>70</v>
      </c>
      <c r="H1214" s="11" t="s">
        <v>26</v>
      </c>
      <c r="I1214" s="15">
        <v>93438000</v>
      </c>
      <c r="J1214" s="15">
        <v>0</v>
      </c>
      <c r="K1214" s="15">
        <v>0</v>
      </c>
      <c r="L1214" s="15">
        <f t="shared" si="24"/>
        <v>93438000</v>
      </c>
      <c r="M1214" s="11"/>
    </row>
    <row r="1215" spans="1:13" ht="18" customHeight="1">
      <c r="A1215" s="11">
        <v>1209</v>
      </c>
      <c r="B1215" s="11" t="s">
        <v>85</v>
      </c>
      <c r="C1215" s="11" t="s">
        <v>42</v>
      </c>
      <c r="D1215" s="11">
        <v>4</v>
      </c>
      <c r="E1215" s="22" t="s">
        <v>2617</v>
      </c>
      <c r="F1215" s="11" t="s">
        <v>28</v>
      </c>
      <c r="G1215" s="11" t="s">
        <v>70</v>
      </c>
      <c r="H1215" s="11" t="s">
        <v>26</v>
      </c>
      <c r="I1215" s="15">
        <v>1764717000</v>
      </c>
      <c r="J1215" s="15">
        <v>1196351000</v>
      </c>
      <c r="K1215" s="15">
        <v>0</v>
      </c>
      <c r="L1215" s="15">
        <f t="shared" si="24"/>
        <v>2961068000</v>
      </c>
      <c r="M1215" s="11"/>
    </row>
    <row r="1216" spans="1:13" ht="18" customHeight="1">
      <c r="A1216" s="11">
        <v>1210</v>
      </c>
      <c r="B1216" s="11" t="s">
        <v>85</v>
      </c>
      <c r="C1216" s="11" t="s">
        <v>42</v>
      </c>
      <c r="D1216" s="11">
        <v>4</v>
      </c>
      <c r="E1216" s="22" t="s">
        <v>2624</v>
      </c>
      <c r="F1216" s="11" t="s">
        <v>28</v>
      </c>
      <c r="G1216" s="11" t="s">
        <v>70</v>
      </c>
      <c r="H1216" s="11" t="s">
        <v>26</v>
      </c>
      <c r="I1216" s="15">
        <v>15868000</v>
      </c>
      <c r="J1216" s="15">
        <v>0</v>
      </c>
      <c r="K1216" s="15">
        <v>0</v>
      </c>
      <c r="L1216" s="15">
        <f t="shared" si="24"/>
        <v>15868000</v>
      </c>
      <c r="M1216" s="11"/>
    </row>
    <row r="1217" spans="1:13" ht="18" customHeight="1">
      <c r="A1217" s="11">
        <v>1211</v>
      </c>
      <c r="B1217" s="11" t="s">
        <v>85</v>
      </c>
      <c r="C1217" s="11" t="s">
        <v>42</v>
      </c>
      <c r="D1217" s="11">
        <v>4</v>
      </c>
      <c r="E1217" s="22" t="s">
        <v>2625</v>
      </c>
      <c r="F1217" s="11" t="s">
        <v>28</v>
      </c>
      <c r="G1217" s="11" t="s">
        <v>70</v>
      </c>
      <c r="H1217" s="11" t="s">
        <v>26</v>
      </c>
      <c r="I1217" s="15">
        <v>26505000</v>
      </c>
      <c r="J1217" s="15">
        <v>0</v>
      </c>
      <c r="K1217" s="15">
        <v>0</v>
      </c>
      <c r="L1217" s="15">
        <f t="shared" si="24"/>
        <v>26505000</v>
      </c>
      <c r="M1217" s="11"/>
    </row>
    <row r="1218" spans="1:13" ht="18" customHeight="1">
      <c r="A1218" s="11">
        <v>1212</v>
      </c>
      <c r="B1218" s="11" t="s">
        <v>85</v>
      </c>
      <c r="C1218" s="11" t="s">
        <v>42</v>
      </c>
      <c r="D1218" s="11">
        <v>4</v>
      </c>
      <c r="E1218" s="22" t="s">
        <v>2623</v>
      </c>
      <c r="F1218" s="11" t="s">
        <v>28</v>
      </c>
      <c r="G1218" s="11" t="s">
        <v>70</v>
      </c>
      <c r="H1218" s="11" t="s">
        <v>26</v>
      </c>
      <c r="I1218" s="15">
        <v>676584000</v>
      </c>
      <c r="J1218" s="15">
        <v>367400000</v>
      </c>
      <c r="K1218" s="15">
        <v>0</v>
      </c>
      <c r="L1218" s="15">
        <f t="shared" si="24"/>
        <v>1043984000</v>
      </c>
      <c r="M1218" s="11"/>
    </row>
    <row r="1219" spans="1:13" ht="18" customHeight="1">
      <c r="A1219" s="11">
        <v>1213</v>
      </c>
      <c r="B1219" s="11" t="s">
        <v>85</v>
      </c>
      <c r="C1219" s="11" t="s">
        <v>42</v>
      </c>
      <c r="D1219" s="11">
        <v>4</v>
      </c>
      <c r="E1219" s="22" t="s">
        <v>2621</v>
      </c>
      <c r="F1219" s="11" t="s">
        <v>28</v>
      </c>
      <c r="G1219" s="11" t="s">
        <v>70</v>
      </c>
      <c r="H1219" s="11" t="s">
        <v>26</v>
      </c>
      <c r="I1219" s="15">
        <v>20066000</v>
      </c>
      <c r="J1219" s="15">
        <v>0</v>
      </c>
      <c r="K1219" s="15">
        <v>0</v>
      </c>
      <c r="L1219" s="15">
        <f t="shared" si="24"/>
        <v>20066000</v>
      </c>
      <c r="M1219" s="11"/>
    </row>
    <row r="1220" spans="1:13" ht="18" customHeight="1">
      <c r="A1220" s="11">
        <v>1214</v>
      </c>
      <c r="B1220" s="11" t="s">
        <v>85</v>
      </c>
      <c r="C1220" s="11" t="s">
        <v>42</v>
      </c>
      <c r="D1220" s="11">
        <v>4</v>
      </c>
      <c r="E1220" s="22" t="s">
        <v>2622</v>
      </c>
      <c r="F1220" s="11" t="s">
        <v>28</v>
      </c>
      <c r="G1220" s="11" t="s">
        <v>70</v>
      </c>
      <c r="H1220" s="11" t="s">
        <v>26</v>
      </c>
      <c r="I1220" s="15">
        <v>39992000</v>
      </c>
      <c r="J1220" s="15">
        <v>0</v>
      </c>
      <c r="K1220" s="15">
        <v>0</v>
      </c>
      <c r="L1220" s="15">
        <f t="shared" si="24"/>
        <v>39992000</v>
      </c>
      <c r="M1220" s="11"/>
    </row>
    <row r="1221" spans="1:13" ht="18" customHeight="1">
      <c r="A1221" s="11">
        <v>1215</v>
      </c>
      <c r="B1221" s="11" t="s">
        <v>85</v>
      </c>
      <c r="C1221" s="11" t="s">
        <v>42</v>
      </c>
      <c r="D1221" s="11">
        <v>4</v>
      </c>
      <c r="E1221" s="22" t="s">
        <v>2620</v>
      </c>
      <c r="F1221" s="11" t="s">
        <v>28</v>
      </c>
      <c r="G1221" s="11" t="s">
        <v>70</v>
      </c>
      <c r="H1221" s="11" t="s">
        <v>26</v>
      </c>
      <c r="I1221" s="15">
        <v>878258000</v>
      </c>
      <c r="J1221" s="15">
        <v>409818000</v>
      </c>
      <c r="K1221" s="15">
        <v>0</v>
      </c>
      <c r="L1221" s="15">
        <f t="shared" si="24"/>
        <v>1288076000</v>
      </c>
      <c r="M1221" s="11"/>
    </row>
    <row r="1222" spans="1:13" ht="18" customHeight="1">
      <c r="A1222" s="11">
        <v>1216</v>
      </c>
      <c r="B1222" s="11" t="s">
        <v>85</v>
      </c>
      <c r="C1222" s="11" t="s">
        <v>42</v>
      </c>
      <c r="D1222" s="11">
        <v>4</v>
      </c>
      <c r="E1222" s="22" t="s">
        <v>2628</v>
      </c>
      <c r="F1222" s="11" t="s">
        <v>28</v>
      </c>
      <c r="G1222" s="11" t="s">
        <v>70</v>
      </c>
      <c r="H1222" s="11" t="s">
        <v>26</v>
      </c>
      <c r="I1222" s="15">
        <v>23339000</v>
      </c>
      <c r="J1222" s="15">
        <v>0</v>
      </c>
      <c r="K1222" s="15">
        <v>0</v>
      </c>
      <c r="L1222" s="15">
        <f t="shared" si="24"/>
        <v>23339000</v>
      </c>
      <c r="M1222" s="11"/>
    </row>
    <row r="1223" spans="1:13" ht="18" customHeight="1">
      <c r="A1223" s="11">
        <v>1217</v>
      </c>
      <c r="B1223" s="11" t="s">
        <v>85</v>
      </c>
      <c r="C1223" s="11" t="s">
        <v>42</v>
      </c>
      <c r="D1223" s="11">
        <v>4</v>
      </c>
      <c r="E1223" s="22" t="s">
        <v>2629</v>
      </c>
      <c r="F1223" s="11" t="s">
        <v>28</v>
      </c>
      <c r="G1223" s="11" t="s">
        <v>70</v>
      </c>
      <c r="H1223" s="11" t="s">
        <v>26</v>
      </c>
      <c r="I1223" s="15">
        <v>41321000</v>
      </c>
      <c r="J1223" s="15">
        <v>0</v>
      </c>
      <c r="K1223" s="15">
        <v>0</v>
      </c>
      <c r="L1223" s="15">
        <f t="shared" si="24"/>
        <v>41321000</v>
      </c>
      <c r="M1223" s="11"/>
    </row>
    <row r="1224" spans="1:13" ht="18" customHeight="1">
      <c r="A1224" s="11">
        <v>1218</v>
      </c>
      <c r="B1224" s="11" t="s">
        <v>85</v>
      </c>
      <c r="C1224" s="11" t="s">
        <v>42</v>
      </c>
      <c r="D1224" s="11">
        <v>4</v>
      </c>
      <c r="E1224" s="22" t="s">
        <v>2627</v>
      </c>
      <c r="F1224" s="11" t="s">
        <v>28</v>
      </c>
      <c r="G1224" s="11" t="s">
        <v>70</v>
      </c>
      <c r="H1224" s="11" t="s">
        <v>26</v>
      </c>
      <c r="I1224" s="15">
        <v>1336680000</v>
      </c>
      <c r="J1224" s="15">
        <v>750063000</v>
      </c>
      <c r="K1224" s="15">
        <v>0</v>
      </c>
      <c r="L1224" s="15">
        <f t="shared" si="24"/>
        <v>2086743000</v>
      </c>
      <c r="M1224" s="11"/>
    </row>
    <row r="1225" spans="1:13" ht="18" customHeight="1">
      <c r="A1225" s="11">
        <v>1219</v>
      </c>
      <c r="B1225" s="11" t="s">
        <v>85</v>
      </c>
      <c r="C1225" s="11" t="s">
        <v>94</v>
      </c>
      <c r="D1225" s="11">
        <v>4</v>
      </c>
      <c r="E1225" s="22" t="s">
        <v>2635</v>
      </c>
      <c r="F1225" s="11" t="s">
        <v>62</v>
      </c>
      <c r="G1225" s="11" t="s">
        <v>70</v>
      </c>
      <c r="H1225" s="11" t="s">
        <v>18</v>
      </c>
      <c r="I1225" s="15">
        <v>130000000</v>
      </c>
      <c r="J1225" s="15">
        <v>3000000</v>
      </c>
      <c r="K1225" s="15"/>
      <c r="L1225" s="15">
        <f t="shared" si="24"/>
        <v>133000000</v>
      </c>
      <c r="M1225" s="11" t="s">
        <v>289</v>
      </c>
    </row>
    <row r="1226" spans="1:13" ht="18" customHeight="1">
      <c r="A1226" s="11">
        <v>1220</v>
      </c>
      <c r="B1226" s="11" t="s">
        <v>85</v>
      </c>
      <c r="C1226" s="11" t="s">
        <v>27</v>
      </c>
      <c r="D1226" s="11">
        <v>4</v>
      </c>
      <c r="E1226" s="22" t="s">
        <v>2637</v>
      </c>
      <c r="F1226" s="11" t="s">
        <v>24</v>
      </c>
      <c r="G1226" s="11" t="s">
        <v>70</v>
      </c>
      <c r="H1226" s="11" t="s">
        <v>18</v>
      </c>
      <c r="I1226" s="15">
        <v>200000000</v>
      </c>
      <c r="J1226" s="15">
        <v>0</v>
      </c>
      <c r="K1226" s="15">
        <v>0</v>
      </c>
      <c r="L1226" s="15">
        <f t="shared" si="24"/>
        <v>200000000</v>
      </c>
      <c r="M1226" s="11"/>
    </row>
    <row r="1227" spans="1:13" ht="18" customHeight="1">
      <c r="A1227" s="11">
        <v>1221</v>
      </c>
      <c r="B1227" s="11" t="s">
        <v>85</v>
      </c>
      <c r="C1227" s="11" t="s">
        <v>27</v>
      </c>
      <c r="D1227" s="11">
        <v>4</v>
      </c>
      <c r="E1227" s="22" t="s">
        <v>2636</v>
      </c>
      <c r="F1227" s="11" t="s">
        <v>24</v>
      </c>
      <c r="G1227" s="11" t="s">
        <v>2558</v>
      </c>
      <c r="H1227" s="11" t="s">
        <v>18</v>
      </c>
      <c r="I1227" s="15">
        <v>140000000</v>
      </c>
      <c r="J1227" s="15">
        <v>0</v>
      </c>
      <c r="K1227" s="15">
        <v>0</v>
      </c>
      <c r="L1227" s="15">
        <f t="shared" si="24"/>
        <v>140000000</v>
      </c>
      <c r="M1227" s="11"/>
    </row>
    <row r="1228" spans="1:13" ht="18" customHeight="1">
      <c r="A1228" s="11">
        <v>1222</v>
      </c>
      <c r="B1228" s="11" t="s">
        <v>85</v>
      </c>
      <c r="C1228" s="11" t="s">
        <v>27</v>
      </c>
      <c r="D1228" s="11">
        <v>4</v>
      </c>
      <c r="E1228" s="22" t="s">
        <v>2638</v>
      </c>
      <c r="F1228" s="11" t="s">
        <v>24</v>
      </c>
      <c r="G1228" s="11" t="s">
        <v>70</v>
      </c>
      <c r="H1228" s="11" t="s">
        <v>18</v>
      </c>
      <c r="I1228" s="15">
        <v>80000000</v>
      </c>
      <c r="J1228" s="15">
        <v>0</v>
      </c>
      <c r="K1228" s="15">
        <v>0</v>
      </c>
      <c r="L1228" s="15">
        <f t="shared" si="24"/>
        <v>80000000</v>
      </c>
      <c r="M1228" s="11"/>
    </row>
    <row r="1229" spans="1:13" ht="18" customHeight="1">
      <c r="A1229" s="11">
        <v>1223</v>
      </c>
      <c r="B1229" s="11" t="s">
        <v>95</v>
      </c>
      <c r="C1229" s="11" t="s">
        <v>110</v>
      </c>
      <c r="D1229" s="11">
        <v>4</v>
      </c>
      <c r="E1229" s="20" t="s">
        <v>2761</v>
      </c>
      <c r="F1229" s="11" t="s">
        <v>62</v>
      </c>
      <c r="G1229" s="11" t="s">
        <v>104</v>
      </c>
      <c r="H1229" s="11" t="s">
        <v>31</v>
      </c>
      <c r="I1229" s="15">
        <v>192000000</v>
      </c>
      <c r="J1229" s="15">
        <v>123000000</v>
      </c>
      <c r="K1229" s="15"/>
      <c r="L1229" s="15">
        <v>315000000</v>
      </c>
      <c r="M1229" s="11" t="s">
        <v>289</v>
      </c>
    </row>
    <row r="1230" spans="1:13" ht="18" customHeight="1">
      <c r="A1230" s="11">
        <v>1224</v>
      </c>
      <c r="B1230" s="11" t="s">
        <v>95</v>
      </c>
      <c r="C1230" s="11" t="s">
        <v>110</v>
      </c>
      <c r="D1230" s="11">
        <v>4</v>
      </c>
      <c r="E1230" s="20" t="s">
        <v>2760</v>
      </c>
      <c r="F1230" s="11" t="s">
        <v>62</v>
      </c>
      <c r="G1230" s="11" t="s">
        <v>111</v>
      </c>
      <c r="H1230" s="11" t="s">
        <v>18</v>
      </c>
      <c r="I1230" s="15">
        <v>160000000</v>
      </c>
      <c r="J1230" s="15">
        <v>120000000</v>
      </c>
      <c r="K1230" s="15"/>
      <c r="L1230" s="15">
        <v>280000000</v>
      </c>
      <c r="M1230" s="11"/>
    </row>
    <row r="1231" spans="1:13" ht="18" customHeight="1">
      <c r="A1231" s="11">
        <v>1225</v>
      </c>
      <c r="B1231" s="11" t="s">
        <v>95</v>
      </c>
      <c r="C1231" s="11" t="s">
        <v>108</v>
      </c>
      <c r="D1231" s="11">
        <v>4</v>
      </c>
      <c r="E1231" s="20" t="s">
        <v>2774</v>
      </c>
      <c r="F1231" s="11" t="s">
        <v>28</v>
      </c>
      <c r="G1231" s="11" t="s">
        <v>57</v>
      </c>
      <c r="H1231" s="11" t="s">
        <v>26</v>
      </c>
      <c r="I1231" s="15">
        <v>377962145</v>
      </c>
      <c r="J1231" s="15">
        <v>0</v>
      </c>
      <c r="K1231" s="15">
        <v>0</v>
      </c>
      <c r="L1231" s="15">
        <v>377962145</v>
      </c>
      <c r="M1231" s="11"/>
    </row>
    <row r="1232" spans="1:13" ht="18" customHeight="1">
      <c r="A1232" s="11">
        <v>1226</v>
      </c>
      <c r="B1232" s="11" t="s">
        <v>95</v>
      </c>
      <c r="C1232" s="11" t="s">
        <v>106</v>
      </c>
      <c r="D1232" s="11">
        <v>4</v>
      </c>
      <c r="E1232" s="20" t="s">
        <v>189</v>
      </c>
      <c r="F1232" s="11" t="s">
        <v>28</v>
      </c>
      <c r="G1232" s="11" t="s">
        <v>104</v>
      </c>
      <c r="H1232" s="11" t="s">
        <v>26</v>
      </c>
      <c r="I1232" s="15">
        <v>70000000</v>
      </c>
      <c r="J1232" s="15">
        <v>10000000</v>
      </c>
      <c r="K1232" s="15">
        <v>0</v>
      </c>
      <c r="L1232" s="15">
        <v>80000000</v>
      </c>
      <c r="M1232" s="11"/>
    </row>
    <row r="1233" spans="1:13" ht="18" customHeight="1">
      <c r="A1233" s="11">
        <v>1227</v>
      </c>
      <c r="B1233" s="11" t="s">
        <v>95</v>
      </c>
      <c r="C1233" s="11" t="s">
        <v>188</v>
      </c>
      <c r="D1233" s="11">
        <v>4</v>
      </c>
      <c r="E1233" s="20" t="s">
        <v>2770</v>
      </c>
      <c r="F1233" s="57" t="s">
        <v>20</v>
      </c>
      <c r="G1233" s="11" t="s">
        <v>111</v>
      </c>
      <c r="H1233" s="11" t="s">
        <v>26</v>
      </c>
      <c r="I1233" s="15">
        <v>450000000</v>
      </c>
      <c r="J1233" s="15">
        <v>0</v>
      </c>
      <c r="K1233" s="15">
        <v>0</v>
      </c>
      <c r="L1233" s="15">
        <v>450000000</v>
      </c>
      <c r="M1233" s="11"/>
    </row>
    <row r="1234" spans="1:13" ht="18" customHeight="1">
      <c r="A1234" s="11">
        <v>1228</v>
      </c>
      <c r="B1234" s="11" t="s">
        <v>95</v>
      </c>
      <c r="C1234" s="11" t="s">
        <v>188</v>
      </c>
      <c r="D1234" s="11">
        <v>4</v>
      </c>
      <c r="E1234" s="20" t="s">
        <v>2771</v>
      </c>
      <c r="F1234" s="57" t="s">
        <v>20</v>
      </c>
      <c r="G1234" s="11" t="s">
        <v>111</v>
      </c>
      <c r="H1234" s="11" t="s">
        <v>26</v>
      </c>
      <c r="I1234" s="15">
        <v>110000000</v>
      </c>
      <c r="J1234" s="15">
        <v>0</v>
      </c>
      <c r="K1234" s="15">
        <v>0</v>
      </c>
      <c r="L1234" s="15">
        <v>110000000</v>
      </c>
      <c r="M1234" s="11"/>
    </row>
    <row r="1235" spans="1:13" ht="18" customHeight="1">
      <c r="A1235" s="11">
        <v>1229</v>
      </c>
      <c r="B1235" s="11" t="s">
        <v>95</v>
      </c>
      <c r="C1235" s="11" t="s">
        <v>188</v>
      </c>
      <c r="D1235" s="11">
        <v>4</v>
      </c>
      <c r="E1235" s="20" t="s">
        <v>2772</v>
      </c>
      <c r="F1235" s="57" t="s">
        <v>20</v>
      </c>
      <c r="G1235" s="11" t="s">
        <v>111</v>
      </c>
      <c r="H1235" s="11" t="s">
        <v>26</v>
      </c>
      <c r="I1235" s="15">
        <v>400000000</v>
      </c>
      <c r="J1235" s="15">
        <v>0</v>
      </c>
      <c r="K1235" s="15">
        <v>0</v>
      </c>
      <c r="L1235" s="15">
        <v>400000000</v>
      </c>
      <c r="M1235" s="11"/>
    </row>
    <row r="1236" spans="1:13" ht="18" customHeight="1">
      <c r="A1236" s="11">
        <v>1230</v>
      </c>
      <c r="B1236" s="11" t="s">
        <v>95</v>
      </c>
      <c r="C1236" s="11" t="s">
        <v>188</v>
      </c>
      <c r="D1236" s="11">
        <v>4</v>
      </c>
      <c r="E1236" s="20" t="s">
        <v>2773</v>
      </c>
      <c r="F1236" s="57" t="s">
        <v>20</v>
      </c>
      <c r="G1236" s="11" t="s">
        <v>111</v>
      </c>
      <c r="H1236" s="11" t="s">
        <v>26</v>
      </c>
      <c r="I1236" s="15">
        <v>60000000</v>
      </c>
      <c r="J1236" s="15">
        <v>0</v>
      </c>
      <c r="K1236" s="15">
        <v>0</v>
      </c>
      <c r="L1236" s="15">
        <v>60000000</v>
      </c>
      <c r="M1236" s="11"/>
    </row>
    <row r="1237" spans="1:13" ht="18" customHeight="1">
      <c r="A1237" s="11">
        <v>1231</v>
      </c>
      <c r="B1237" s="11" t="s">
        <v>95</v>
      </c>
      <c r="C1237" s="11" t="s">
        <v>35</v>
      </c>
      <c r="D1237" s="11">
        <v>4</v>
      </c>
      <c r="E1237" s="20" t="s">
        <v>2776</v>
      </c>
      <c r="F1237" s="11" t="s">
        <v>28</v>
      </c>
      <c r="G1237" s="11" t="s">
        <v>104</v>
      </c>
      <c r="H1237" s="11" t="s">
        <v>26</v>
      </c>
      <c r="I1237" s="15">
        <v>528718143</v>
      </c>
      <c r="J1237" s="15"/>
      <c r="K1237" s="15"/>
      <c r="L1237" s="15">
        <v>528718143</v>
      </c>
      <c r="M1237" s="11"/>
    </row>
    <row r="1238" spans="1:13" ht="18" customHeight="1">
      <c r="A1238" s="11">
        <v>1232</v>
      </c>
      <c r="B1238" s="11" t="s">
        <v>95</v>
      </c>
      <c r="C1238" s="11" t="s">
        <v>102</v>
      </c>
      <c r="D1238" s="11">
        <v>4</v>
      </c>
      <c r="E1238" s="20" t="s">
        <v>2767</v>
      </c>
      <c r="F1238" s="57" t="s">
        <v>20</v>
      </c>
      <c r="G1238" s="11" t="s">
        <v>57</v>
      </c>
      <c r="H1238" s="11" t="s">
        <v>18</v>
      </c>
      <c r="I1238" s="15">
        <v>250000000</v>
      </c>
      <c r="J1238" s="15">
        <v>2546600000</v>
      </c>
      <c r="K1238" s="15"/>
      <c r="L1238" s="15">
        <v>2796600000</v>
      </c>
      <c r="M1238" s="11"/>
    </row>
    <row r="1239" spans="1:13" ht="18" customHeight="1">
      <c r="A1239" s="11">
        <v>1233</v>
      </c>
      <c r="B1239" s="11" t="s">
        <v>95</v>
      </c>
      <c r="C1239" s="11" t="s">
        <v>102</v>
      </c>
      <c r="D1239" s="11">
        <v>4</v>
      </c>
      <c r="E1239" s="20" t="s">
        <v>2768</v>
      </c>
      <c r="F1239" s="57" t="s">
        <v>20</v>
      </c>
      <c r="G1239" s="11" t="s">
        <v>104</v>
      </c>
      <c r="H1239" s="11" t="s">
        <v>31</v>
      </c>
      <c r="I1239" s="15">
        <v>700000000</v>
      </c>
      <c r="J1239" s="15"/>
      <c r="K1239" s="15">
        <v>50000000</v>
      </c>
      <c r="L1239" s="15">
        <v>750000000</v>
      </c>
      <c r="M1239" s="11" t="s">
        <v>397</v>
      </c>
    </row>
    <row r="1240" spans="1:13" ht="18" customHeight="1">
      <c r="A1240" s="11">
        <v>1234</v>
      </c>
      <c r="B1240" s="11" t="s">
        <v>95</v>
      </c>
      <c r="C1240" s="11" t="s">
        <v>112</v>
      </c>
      <c r="D1240" s="11">
        <v>4</v>
      </c>
      <c r="E1240" s="20" t="s">
        <v>2777</v>
      </c>
      <c r="F1240" s="11" t="s">
        <v>28</v>
      </c>
      <c r="G1240" s="11" t="s">
        <v>104</v>
      </c>
      <c r="H1240" s="11" t="s">
        <v>26</v>
      </c>
      <c r="I1240" s="15">
        <v>83000000</v>
      </c>
      <c r="J1240" s="15">
        <v>220000000</v>
      </c>
      <c r="K1240" s="15">
        <v>25000000</v>
      </c>
      <c r="L1240" s="15">
        <v>328000000</v>
      </c>
      <c r="M1240" s="11"/>
    </row>
    <row r="1241" spans="1:13" ht="18" customHeight="1">
      <c r="A1241" s="11">
        <v>1235</v>
      </c>
      <c r="B1241" s="11" t="s">
        <v>95</v>
      </c>
      <c r="C1241" s="11" t="s">
        <v>101</v>
      </c>
      <c r="D1241" s="11">
        <v>4</v>
      </c>
      <c r="E1241" s="20" t="s">
        <v>2763</v>
      </c>
      <c r="F1241" s="11" t="s">
        <v>28</v>
      </c>
      <c r="G1241" s="11" t="s">
        <v>57</v>
      </c>
      <c r="H1241" s="11" t="s">
        <v>26</v>
      </c>
      <c r="I1241" s="15">
        <v>12000000</v>
      </c>
      <c r="J1241" s="15">
        <v>0</v>
      </c>
      <c r="K1241" s="15">
        <v>0</v>
      </c>
      <c r="L1241" s="15">
        <v>12000000</v>
      </c>
      <c r="M1241" s="11"/>
    </row>
    <row r="1242" spans="1:13" ht="18" customHeight="1">
      <c r="A1242" s="11">
        <v>1236</v>
      </c>
      <c r="B1242" s="11" t="s">
        <v>95</v>
      </c>
      <c r="C1242" s="11" t="s">
        <v>101</v>
      </c>
      <c r="D1242" s="11">
        <v>4</v>
      </c>
      <c r="E1242" s="20" t="s">
        <v>2762</v>
      </c>
      <c r="F1242" s="11" t="s">
        <v>28</v>
      </c>
      <c r="G1242" s="11" t="s">
        <v>57</v>
      </c>
      <c r="H1242" s="11" t="s">
        <v>26</v>
      </c>
      <c r="I1242" s="15">
        <v>25000000</v>
      </c>
      <c r="J1242" s="15">
        <v>0</v>
      </c>
      <c r="K1242" s="15">
        <v>0</v>
      </c>
      <c r="L1242" s="15">
        <v>25000000</v>
      </c>
      <c r="M1242" s="11"/>
    </row>
    <row r="1243" spans="1:13" ht="18" customHeight="1">
      <c r="A1243" s="11">
        <v>1237</v>
      </c>
      <c r="B1243" s="11" t="s">
        <v>95</v>
      </c>
      <c r="C1243" s="11" t="s">
        <v>166</v>
      </c>
      <c r="D1243" s="11">
        <v>4</v>
      </c>
      <c r="E1243" s="20" t="s">
        <v>2764</v>
      </c>
      <c r="F1243" s="57" t="s">
        <v>20</v>
      </c>
      <c r="G1243" s="11" t="s">
        <v>57</v>
      </c>
      <c r="H1243" s="11" t="s">
        <v>26</v>
      </c>
      <c r="I1243" s="15">
        <v>450000000</v>
      </c>
      <c r="J1243" s="15">
        <v>15000000</v>
      </c>
      <c r="K1243" s="15"/>
      <c r="L1243" s="15">
        <v>465000000</v>
      </c>
      <c r="M1243" s="11"/>
    </row>
    <row r="1244" spans="1:13" ht="18" customHeight="1">
      <c r="A1244" s="11">
        <v>1238</v>
      </c>
      <c r="B1244" s="11" t="s">
        <v>95</v>
      </c>
      <c r="C1244" s="11" t="s">
        <v>98</v>
      </c>
      <c r="D1244" s="11">
        <v>4</v>
      </c>
      <c r="E1244" s="20" t="s">
        <v>2769</v>
      </c>
      <c r="F1244" s="11" t="s">
        <v>28</v>
      </c>
      <c r="G1244" s="11" t="s">
        <v>57</v>
      </c>
      <c r="H1244" s="11" t="s">
        <v>26</v>
      </c>
      <c r="I1244" s="15">
        <v>30000000</v>
      </c>
      <c r="J1244" s="15">
        <v>0</v>
      </c>
      <c r="K1244" s="15">
        <v>0</v>
      </c>
      <c r="L1244" s="15">
        <v>30000000</v>
      </c>
      <c r="M1244" s="11"/>
    </row>
    <row r="1245" spans="1:13" ht="18" customHeight="1">
      <c r="A1245" s="11">
        <v>1239</v>
      </c>
      <c r="B1245" s="11" t="s">
        <v>95</v>
      </c>
      <c r="C1245" s="11" t="s">
        <v>2705</v>
      </c>
      <c r="D1245" s="11">
        <v>4</v>
      </c>
      <c r="E1245" s="20" t="s">
        <v>2775</v>
      </c>
      <c r="F1245" s="11" t="s">
        <v>45</v>
      </c>
      <c r="G1245" s="11" t="s">
        <v>111</v>
      </c>
      <c r="H1245" s="11" t="s">
        <v>18</v>
      </c>
      <c r="I1245" s="15">
        <v>80000000</v>
      </c>
      <c r="J1245" s="15">
        <v>20000000</v>
      </c>
      <c r="K1245" s="15"/>
      <c r="L1245" s="15">
        <v>100000000</v>
      </c>
      <c r="M1245" s="11"/>
    </row>
    <row r="1246" spans="1:13" ht="18" customHeight="1">
      <c r="A1246" s="11">
        <v>1240</v>
      </c>
      <c r="B1246" s="11" t="s">
        <v>95</v>
      </c>
      <c r="C1246" s="11" t="s">
        <v>97</v>
      </c>
      <c r="D1246" s="11">
        <v>4</v>
      </c>
      <c r="E1246" s="20" t="s">
        <v>2765</v>
      </c>
      <c r="F1246" s="11" t="s">
        <v>62</v>
      </c>
      <c r="G1246" s="11" t="s">
        <v>57</v>
      </c>
      <c r="H1246" s="11" t="s">
        <v>31</v>
      </c>
      <c r="I1246" s="15">
        <v>100000000</v>
      </c>
      <c r="J1246" s="15">
        <v>0</v>
      </c>
      <c r="K1246" s="15">
        <v>0</v>
      </c>
      <c r="L1246" s="15">
        <v>100000000</v>
      </c>
      <c r="M1246" s="11" t="s">
        <v>734</v>
      </c>
    </row>
    <row r="1247" spans="1:13" ht="18" customHeight="1">
      <c r="A1247" s="11">
        <v>1241</v>
      </c>
      <c r="B1247" s="11" t="s">
        <v>95</v>
      </c>
      <c r="C1247" s="11" t="s">
        <v>97</v>
      </c>
      <c r="D1247" s="11">
        <v>4</v>
      </c>
      <c r="E1247" s="20" t="s">
        <v>2766</v>
      </c>
      <c r="F1247" s="57" t="s">
        <v>20</v>
      </c>
      <c r="G1247" s="11" t="s">
        <v>57</v>
      </c>
      <c r="H1247" s="11" t="s">
        <v>26</v>
      </c>
      <c r="I1247" s="15">
        <v>100000000</v>
      </c>
      <c r="J1247" s="15"/>
      <c r="K1247" s="15"/>
      <c r="L1247" s="15">
        <v>100000000</v>
      </c>
      <c r="M1247" s="11"/>
    </row>
    <row r="1248" spans="1:13" ht="18" customHeight="1">
      <c r="A1248" s="11">
        <v>1242</v>
      </c>
      <c r="B1248" s="12" t="s">
        <v>114</v>
      </c>
      <c r="C1248" s="12" t="s">
        <v>321</v>
      </c>
      <c r="D1248" s="12">
        <v>4</v>
      </c>
      <c r="E1248" s="13" t="s">
        <v>3092</v>
      </c>
      <c r="F1248" s="12" t="s">
        <v>55</v>
      </c>
      <c r="G1248" s="12" t="s">
        <v>117</v>
      </c>
      <c r="H1248" s="12" t="s">
        <v>1</v>
      </c>
      <c r="I1248" s="14">
        <v>136000000</v>
      </c>
      <c r="J1248" s="14"/>
      <c r="K1248" s="14"/>
      <c r="L1248" s="14">
        <f t="shared" ref="L1248:L1279" si="25">I1248+J1248+K1248</f>
        <v>136000000</v>
      </c>
      <c r="M1248" s="12"/>
    </row>
    <row r="1249" spans="1:13" ht="18" customHeight="1">
      <c r="A1249" s="11">
        <v>1243</v>
      </c>
      <c r="B1249" s="12" t="s">
        <v>114</v>
      </c>
      <c r="C1249" s="12" t="s">
        <v>321</v>
      </c>
      <c r="D1249" s="12">
        <v>4</v>
      </c>
      <c r="E1249" s="13" t="s">
        <v>3093</v>
      </c>
      <c r="F1249" s="12" t="s">
        <v>55</v>
      </c>
      <c r="G1249" s="12" t="s">
        <v>117</v>
      </c>
      <c r="H1249" s="12" t="s">
        <v>1</v>
      </c>
      <c r="I1249" s="14">
        <v>80000000</v>
      </c>
      <c r="J1249" s="14"/>
      <c r="K1249" s="14"/>
      <c r="L1249" s="14">
        <f t="shared" si="25"/>
        <v>80000000</v>
      </c>
      <c r="M1249" s="69"/>
    </row>
    <row r="1250" spans="1:13" ht="18" customHeight="1">
      <c r="A1250" s="11">
        <v>1244</v>
      </c>
      <c r="B1250" s="11" t="s">
        <v>114</v>
      </c>
      <c r="C1250" s="11" t="s">
        <v>115</v>
      </c>
      <c r="D1250" s="32">
        <v>4</v>
      </c>
      <c r="E1250" s="33" t="s">
        <v>3094</v>
      </c>
      <c r="F1250" s="11" t="s">
        <v>116</v>
      </c>
      <c r="G1250" s="11" t="s">
        <v>117</v>
      </c>
      <c r="H1250" s="11" t="s">
        <v>18</v>
      </c>
      <c r="I1250" s="45">
        <v>1892674316</v>
      </c>
      <c r="J1250" s="45">
        <v>2656508079</v>
      </c>
      <c r="K1250" s="15"/>
      <c r="L1250" s="14">
        <f t="shared" si="25"/>
        <v>4549182395</v>
      </c>
      <c r="M1250" s="11"/>
    </row>
    <row r="1251" spans="1:13" ht="18" customHeight="1">
      <c r="A1251" s="11">
        <v>1245</v>
      </c>
      <c r="B1251" s="11" t="s">
        <v>114</v>
      </c>
      <c r="C1251" s="11" t="s">
        <v>115</v>
      </c>
      <c r="D1251" s="32">
        <v>4</v>
      </c>
      <c r="E1251" s="33" t="s">
        <v>3095</v>
      </c>
      <c r="F1251" s="11" t="s">
        <v>116</v>
      </c>
      <c r="G1251" s="11" t="s">
        <v>117</v>
      </c>
      <c r="H1251" s="11" t="s">
        <v>26</v>
      </c>
      <c r="I1251" s="45">
        <v>161329256</v>
      </c>
      <c r="J1251" s="45"/>
      <c r="K1251" s="15"/>
      <c r="L1251" s="14">
        <f t="shared" si="25"/>
        <v>161329256</v>
      </c>
      <c r="M1251" s="11"/>
    </row>
    <row r="1252" spans="1:13" ht="18" customHeight="1">
      <c r="A1252" s="11">
        <v>1246</v>
      </c>
      <c r="B1252" s="11" t="s">
        <v>114</v>
      </c>
      <c r="C1252" s="11" t="s">
        <v>115</v>
      </c>
      <c r="D1252" s="32">
        <v>4</v>
      </c>
      <c r="E1252" s="33" t="s">
        <v>3096</v>
      </c>
      <c r="F1252" s="11" t="s">
        <v>116</v>
      </c>
      <c r="G1252" s="11" t="s">
        <v>117</v>
      </c>
      <c r="H1252" s="11" t="s">
        <v>26</v>
      </c>
      <c r="I1252" s="45">
        <v>168217158</v>
      </c>
      <c r="J1252" s="45">
        <v>165131755</v>
      </c>
      <c r="K1252" s="15"/>
      <c r="L1252" s="14">
        <f t="shared" si="25"/>
        <v>333348913</v>
      </c>
      <c r="M1252" s="11"/>
    </row>
    <row r="1253" spans="1:13" ht="18" customHeight="1">
      <c r="A1253" s="11">
        <v>1247</v>
      </c>
      <c r="B1253" s="11" t="s">
        <v>114</v>
      </c>
      <c r="C1253" s="11" t="s">
        <v>115</v>
      </c>
      <c r="D1253" s="32">
        <v>4</v>
      </c>
      <c r="E1253" s="33" t="s">
        <v>3097</v>
      </c>
      <c r="F1253" s="11" t="s">
        <v>116</v>
      </c>
      <c r="G1253" s="11" t="s">
        <v>117</v>
      </c>
      <c r="H1253" s="11" t="s">
        <v>26</v>
      </c>
      <c r="I1253" s="45">
        <v>16463267</v>
      </c>
      <c r="J1253" s="45"/>
      <c r="K1253" s="15"/>
      <c r="L1253" s="14">
        <f t="shared" si="25"/>
        <v>16463267</v>
      </c>
      <c r="M1253" s="11"/>
    </row>
    <row r="1254" spans="1:13" ht="18" customHeight="1">
      <c r="A1254" s="11">
        <v>1248</v>
      </c>
      <c r="B1254" s="12" t="s">
        <v>114</v>
      </c>
      <c r="C1254" s="12" t="s">
        <v>115</v>
      </c>
      <c r="D1254" s="12">
        <v>4</v>
      </c>
      <c r="E1254" s="13" t="s">
        <v>3100</v>
      </c>
      <c r="F1254" s="12" t="s">
        <v>116</v>
      </c>
      <c r="G1254" s="12" t="s">
        <v>117</v>
      </c>
      <c r="H1254" s="12" t="s">
        <v>26</v>
      </c>
      <c r="I1254" s="14">
        <v>825200000</v>
      </c>
      <c r="J1254" s="14">
        <v>776603000</v>
      </c>
      <c r="K1254" s="14">
        <v>0</v>
      </c>
      <c r="L1254" s="14">
        <f t="shared" si="25"/>
        <v>1601803000</v>
      </c>
      <c r="M1254" s="12"/>
    </row>
    <row r="1255" spans="1:13" ht="18" customHeight="1">
      <c r="A1255" s="11">
        <v>1249</v>
      </c>
      <c r="B1255" s="12" t="s">
        <v>114</v>
      </c>
      <c r="C1255" s="12" t="s">
        <v>115</v>
      </c>
      <c r="D1255" s="12">
        <v>4</v>
      </c>
      <c r="E1255" s="13" t="s">
        <v>3101</v>
      </c>
      <c r="F1255" s="12" t="s">
        <v>116</v>
      </c>
      <c r="G1255" s="12" t="s">
        <v>117</v>
      </c>
      <c r="H1255" s="12" t="s">
        <v>26</v>
      </c>
      <c r="I1255" s="14">
        <v>23894000</v>
      </c>
      <c r="J1255" s="14"/>
      <c r="K1255" s="14">
        <v>0</v>
      </c>
      <c r="L1255" s="14">
        <f t="shared" si="25"/>
        <v>23894000</v>
      </c>
      <c r="M1255" s="12"/>
    </row>
    <row r="1256" spans="1:13" ht="18" customHeight="1">
      <c r="A1256" s="11">
        <v>1250</v>
      </c>
      <c r="B1256" s="11" t="s">
        <v>114</v>
      </c>
      <c r="C1256" s="11" t="s">
        <v>115</v>
      </c>
      <c r="D1256" s="32">
        <v>4</v>
      </c>
      <c r="E1256" s="33" t="s">
        <v>3098</v>
      </c>
      <c r="F1256" s="11" t="s">
        <v>116</v>
      </c>
      <c r="G1256" s="11" t="s">
        <v>117</v>
      </c>
      <c r="H1256" s="11" t="s">
        <v>26</v>
      </c>
      <c r="I1256" s="45">
        <v>200000000</v>
      </c>
      <c r="J1256" s="45">
        <v>1500000000</v>
      </c>
      <c r="K1256" s="15"/>
      <c r="L1256" s="14">
        <f t="shared" si="25"/>
        <v>1700000000</v>
      </c>
      <c r="M1256" s="11"/>
    </row>
    <row r="1257" spans="1:13" ht="18" customHeight="1">
      <c r="A1257" s="11">
        <v>1251</v>
      </c>
      <c r="B1257" s="11" t="s">
        <v>114</v>
      </c>
      <c r="C1257" s="11" t="s">
        <v>115</v>
      </c>
      <c r="D1257" s="32">
        <v>4</v>
      </c>
      <c r="E1257" s="33" t="s">
        <v>3099</v>
      </c>
      <c r="F1257" s="11" t="s">
        <v>116</v>
      </c>
      <c r="G1257" s="11" t="s">
        <v>117</v>
      </c>
      <c r="H1257" s="11" t="s">
        <v>26</v>
      </c>
      <c r="I1257" s="45">
        <v>30000000</v>
      </c>
      <c r="J1257" s="45"/>
      <c r="K1257" s="15"/>
      <c r="L1257" s="14">
        <f t="shared" si="25"/>
        <v>30000000</v>
      </c>
      <c r="M1257" s="11"/>
    </row>
    <row r="1258" spans="1:13" ht="18" customHeight="1">
      <c r="A1258" s="11">
        <v>1252</v>
      </c>
      <c r="B1258" s="11" t="s">
        <v>114</v>
      </c>
      <c r="C1258" s="11" t="s">
        <v>115</v>
      </c>
      <c r="D1258" s="11">
        <v>4</v>
      </c>
      <c r="E1258" s="18" t="s">
        <v>224</v>
      </c>
      <c r="F1258" s="11" t="s">
        <v>116</v>
      </c>
      <c r="G1258" s="11" t="s">
        <v>117</v>
      </c>
      <c r="H1258" s="11" t="s">
        <v>18</v>
      </c>
      <c r="I1258" s="15">
        <v>2500000000</v>
      </c>
      <c r="J1258" s="15">
        <v>4300000000</v>
      </c>
      <c r="K1258" s="15"/>
      <c r="L1258" s="14">
        <f t="shared" si="25"/>
        <v>6800000000</v>
      </c>
      <c r="M1258" s="11"/>
    </row>
    <row r="1259" spans="1:13" ht="18" customHeight="1">
      <c r="A1259" s="11">
        <v>1253</v>
      </c>
      <c r="B1259" s="11" t="s">
        <v>114</v>
      </c>
      <c r="C1259" s="11" t="s">
        <v>115</v>
      </c>
      <c r="D1259" s="11">
        <v>4</v>
      </c>
      <c r="E1259" s="18" t="s">
        <v>225</v>
      </c>
      <c r="F1259" s="11" t="s">
        <v>116</v>
      </c>
      <c r="G1259" s="11" t="s">
        <v>117</v>
      </c>
      <c r="H1259" s="11" t="s">
        <v>26</v>
      </c>
      <c r="I1259" s="15">
        <v>80000000</v>
      </c>
      <c r="J1259" s="15"/>
      <c r="K1259" s="15"/>
      <c r="L1259" s="14">
        <f t="shared" si="25"/>
        <v>80000000</v>
      </c>
      <c r="M1259" s="11"/>
    </row>
    <row r="1260" spans="1:13" ht="18" customHeight="1">
      <c r="A1260" s="11">
        <v>1254</v>
      </c>
      <c r="B1260" s="11" t="s">
        <v>2984</v>
      </c>
      <c r="C1260" s="11" t="s">
        <v>32</v>
      </c>
      <c r="D1260" s="11">
        <v>4</v>
      </c>
      <c r="E1260" s="20" t="s">
        <v>3105</v>
      </c>
      <c r="F1260" s="57" t="s">
        <v>20</v>
      </c>
      <c r="G1260" s="11" t="s">
        <v>117</v>
      </c>
      <c r="H1260" s="11" t="s">
        <v>26</v>
      </c>
      <c r="I1260" s="15">
        <v>103966000</v>
      </c>
      <c r="J1260" s="15">
        <v>370680000</v>
      </c>
      <c r="K1260" s="15"/>
      <c r="L1260" s="14">
        <f t="shared" si="25"/>
        <v>474646000</v>
      </c>
      <c r="M1260" s="11"/>
    </row>
    <row r="1261" spans="1:13" ht="18" customHeight="1">
      <c r="A1261" s="11">
        <v>1255</v>
      </c>
      <c r="B1261" s="11" t="s">
        <v>2984</v>
      </c>
      <c r="C1261" s="11" t="s">
        <v>32</v>
      </c>
      <c r="D1261" s="11">
        <v>4</v>
      </c>
      <c r="E1261" s="36" t="s">
        <v>3104</v>
      </c>
      <c r="F1261" s="57" t="s">
        <v>20</v>
      </c>
      <c r="G1261" s="11" t="s">
        <v>142</v>
      </c>
      <c r="H1261" s="11" t="s">
        <v>31</v>
      </c>
      <c r="I1261" s="15">
        <v>20000000</v>
      </c>
      <c r="J1261" s="15"/>
      <c r="K1261" s="15"/>
      <c r="L1261" s="14">
        <f t="shared" si="25"/>
        <v>20000000</v>
      </c>
      <c r="M1261" s="11" t="s">
        <v>208</v>
      </c>
    </row>
    <row r="1262" spans="1:13" ht="18" customHeight="1">
      <c r="A1262" s="11">
        <v>1256</v>
      </c>
      <c r="B1262" s="11" t="s">
        <v>2984</v>
      </c>
      <c r="C1262" s="11" t="s">
        <v>32</v>
      </c>
      <c r="D1262" s="11">
        <v>4</v>
      </c>
      <c r="E1262" s="36" t="s">
        <v>3103</v>
      </c>
      <c r="F1262" s="57" t="s">
        <v>20</v>
      </c>
      <c r="G1262" s="11" t="s">
        <v>142</v>
      </c>
      <c r="H1262" s="11" t="s">
        <v>26</v>
      </c>
      <c r="I1262" s="15">
        <v>130000000</v>
      </c>
      <c r="J1262" s="15"/>
      <c r="K1262" s="15"/>
      <c r="L1262" s="14">
        <f t="shared" si="25"/>
        <v>130000000</v>
      </c>
      <c r="M1262" s="90"/>
    </row>
    <row r="1263" spans="1:13" ht="18" customHeight="1">
      <c r="A1263" s="11">
        <v>1257</v>
      </c>
      <c r="B1263" s="11" t="s">
        <v>2984</v>
      </c>
      <c r="C1263" s="11" t="s">
        <v>32</v>
      </c>
      <c r="D1263" s="11">
        <v>4</v>
      </c>
      <c r="E1263" s="36" t="s">
        <v>3102</v>
      </c>
      <c r="F1263" s="57" t="s">
        <v>20</v>
      </c>
      <c r="G1263" s="11" t="s">
        <v>142</v>
      </c>
      <c r="H1263" s="11" t="s">
        <v>26</v>
      </c>
      <c r="I1263" s="15">
        <v>200000000</v>
      </c>
      <c r="J1263" s="15">
        <v>15000000</v>
      </c>
      <c r="K1263" s="15"/>
      <c r="L1263" s="14">
        <f t="shared" si="25"/>
        <v>215000000</v>
      </c>
      <c r="M1263" s="66"/>
    </row>
    <row r="1264" spans="1:13" ht="18" customHeight="1">
      <c r="A1264" s="11">
        <v>1258</v>
      </c>
      <c r="B1264" s="170" t="s">
        <v>114</v>
      </c>
      <c r="C1264" s="170" t="s">
        <v>124</v>
      </c>
      <c r="D1264" s="76">
        <v>4</v>
      </c>
      <c r="E1264" s="124" t="s">
        <v>3106</v>
      </c>
      <c r="F1264" s="11" t="s">
        <v>62</v>
      </c>
      <c r="G1264" s="76" t="s">
        <v>117</v>
      </c>
      <c r="H1264" s="76" t="s">
        <v>31</v>
      </c>
      <c r="I1264" s="142">
        <v>92000000</v>
      </c>
      <c r="J1264" s="142">
        <v>7560000</v>
      </c>
      <c r="K1264" s="142">
        <v>0</v>
      </c>
      <c r="L1264" s="14">
        <f t="shared" si="25"/>
        <v>99560000</v>
      </c>
      <c r="M1264" s="76" t="s">
        <v>1622</v>
      </c>
    </row>
    <row r="1265" spans="1:13" ht="18" customHeight="1">
      <c r="A1265" s="11">
        <v>1259</v>
      </c>
      <c r="B1265" s="170" t="s">
        <v>114</v>
      </c>
      <c r="C1265" s="170" t="s">
        <v>376</v>
      </c>
      <c r="D1265" s="76">
        <v>4</v>
      </c>
      <c r="E1265" s="124" t="s">
        <v>3107</v>
      </c>
      <c r="F1265" s="11" t="s">
        <v>62</v>
      </c>
      <c r="G1265" s="76" t="s">
        <v>118</v>
      </c>
      <c r="H1265" s="76" t="s">
        <v>0</v>
      </c>
      <c r="I1265" s="142">
        <v>85000000</v>
      </c>
      <c r="J1265" s="142">
        <v>170000000</v>
      </c>
      <c r="K1265" s="142">
        <v>0</v>
      </c>
      <c r="L1265" s="14">
        <f t="shared" si="25"/>
        <v>255000000</v>
      </c>
      <c r="M1265" s="76"/>
    </row>
    <row r="1266" spans="1:13" ht="18" customHeight="1">
      <c r="A1266" s="11">
        <v>1260</v>
      </c>
      <c r="B1266" s="170" t="s">
        <v>114</v>
      </c>
      <c r="C1266" s="12" t="s">
        <v>169</v>
      </c>
      <c r="D1266" s="11">
        <v>4</v>
      </c>
      <c r="E1266" s="20" t="s">
        <v>3108</v>
      </c>
      <c r="F1266" s="57" t="s">
        <v>20</v>
      </c>
      <c r="G1266" s="11" t="s">
        <v>117</v>
      </c>
      <c r="H1266" s="11" t="s">
        <v>0</v>
      </c>
      <c r="I1266" s="15">
        <v>120000000</v>
      </c>
      <c r="J1266" s="15">
        <v>320000000</v>
      </c>
      <c r="K1266" s="15"/>
      <c r="L1266" s="14">
        <f t="shared" si="25"/>
        <v>440000000</v>
      </c>
      <c r="M1266" s="11"/>
    </row>
    <row r="1267" spans="1:13" ht="18" customHeight="1">
      <c r="A1267" s="11">
        <v>1261</v>
      </c>
      <c r="B1267" s="11" t="s">
        <v>114</v>
      </c>
      <c r="C1267" s="11" t="s">
        <v>2954</v>
      </c>
      <c r="D1267" s="32">
        <v>4</v>
      </c>
      <c r="E1267" s="47" t="s">
        <v>3013</v>
      </c>
      <c r="F1267" s="11" t="s">
        <v>4705</v>
      </c>
      <c r="G1267" s="32" t="s">
        <v>4714</v>
      </c>
      <c r="H1267" s="32" t="s">
        <v>26</v>
      </c>
      <c r="I1267" s="45">
        <v>10942720</v>
      </c>
      <c r="J1267" s="45"/>
      <c r="K1267" s="45"/>
      <c r="L1267" s="28">
        <f t="shared" si="25"/>
        <v>10942720</v>
      </c>
      <c r="M1267" s="32"/>
    </row>
    <row r="1268" spans="1:13" ht="18" customHeight="1">
      <c r="A1268" s="11">
        <v>1262</v>
      </c>
      <c r="B1268" s="11" t="s">
        <v>196</v>
      </c>
      <c r="C1268" s="11" t="s">
        <v>321</v>
      </c>
      <c r="D1268" s="11">
        <v>4</v>
      </c>
      <c r="E1268" s="22" t="s">
        <v>3239</v>
      </c>
      <c r="F1268" s="11" t="s">
        <v>55</v>
      </c>
      <c r="G1268" s="11" t="s">
        <v>172</v>
      </c>
      <c r="H1268" s="11" t="s">
        <v>26</v>
      </c>
      <c r="I1268" s="15">
        <v>100000000</v>
      </c>
      <c r="J1268" s="15">
        <v>0</v>
      </c>
      <c r="K1268" s="15">
        <v>0</v>
      </c>
      <c r="L1268" s="15">
        <f t="shared" si="25"/>
        <v>100000000</v>
      </c>
      <c r="M1268" s="11"/>
    </row>
    <row r="1269" spans="1:13" ht="18" customHeight="1">
      <c r="A1269" s="11">
        <v>1263</v>
      </c>
      <c r="B1269" s="11" t="s">
        <v>196</v>
      </c>
      <c r="C1269" s="11" t="s">
        <v>43</v>
      </c>
      <c r="D1269" s="11">
        <v>4</v>
      </c>
      <c r="E1269" s="22" t="s">
        <v>3240</v>
      </c>
      <c r="F1269" s="11" t="s">
        <v>116</v>
      </c>
      <c r="G1269" s="11" t="s">
        <v>3267</v>
      </c>
      <c r="H1269" s="11" t="s">
        <v>18</v>
      </c>
      <c r="I1269" s="15">
        <v>30000000</v>
      </c>
      <c r="J1269" s="15"/>
      <c r="K1269" s="15"/>
      <c r="L1269" s="15">
        <f t="shared" si="25"/>
        <v>30000000</v>
      </c>
      <c r="M1269" s="11"/>
    </row>
    <row r="1270" spans="1:13" ht="18" customHeight="1">
      <c r="A1270" s="11">
        <v>1264</v>
      </c>
      <c r="B1270" s="11" t="s">
        <v>196</v>
      </c>
      <c r="C1270" s="11" t="s">
        <v>3178</v>
      </c>
      <c r="D1270" s="11">
        <v>4</v>
      </c>
      <c r="E1270" s="22" t="s">
        <v>3241</v>
      </c>
      <c r="F1270" s="11" t="s">
        <v>116</v>
      </c>
      <c r="G1270" s="11" t="s">
        <v>154</v>
      </c>
      <c r="H1270" s="11" t="s">
        <v>0</v>
      </c>
      <c r="I1270" s="15">
        <v>15824000</v>
      </c>
      <c r="J1270" s="15">
        <v>0</v>
      </c>
      <c r="K1270" s="15">
        <v>0</v>
      </c>
      <c r="L1270" s="15">
        <f t="shared" si="25"/>
        <v>15824000</v>
      </c>
      <c r="M1270" s="11"/>
    </row>
    <row r="1271" spans="1:13" ht="18" customHeight="1">
      <c r="A1271" s="11">
        <v>1265</v>
      </c>
      <c r="B1271" s="11" t="s">
        <v>196</v>
      </c>
      <c r="C1271" s="11" t="s">
        <v>94</v>
      </c>
      <c r="D1271" s="11">
        <v>4</v>
      </c>
      <c r="E1271" s="22" t="s">
        <v>3242</v>
      </c>
      <c r="F1271" s="11" t="s">
        <v>62</v>
      </c>
      <c r="G1271" s="11" t="s">
        <v>209</v>
      </c>
      <c r="H1271" s="11" t="s">
        <v>18</v>
      </c>
      <c r="I1271" s="15">
        <v>100000000</v>
      </c>
      <c r="J1271" s="15">
        <v>450000000</v>
      </c>
      <c r="K1271" s="15"/>
      <c r="L1271" s="15">
        <f t="shared" si="25"/>
        <v>550000000</v>
      </c>
      <c r="M1271" s="11"/>
    </row>
    <row r="1272" spans="1:13" ht="18" customHeight="1">
      <c r="A1272" s="11">
        <v>1266</v>
      </c>
      <c r="B1272" s="11" t="s">
        <v>3269</v>
      </c>
      <c r="C1272" s="11" t="s">
        <v>131</v>
      </c>
      <c r="D1272" s="11">
        <v>4</v>
      </c>
      <c r="E1272" s="22" t="s">
        <v>3345</v>
      </c>
      <c r="F1272" s="11" t="s">
        <v>28</v>
      </c>
      <c r="G1272" s="11" t="s">
        <v>70</v>
      </c>
      <c r="H1272" s="11" t="s">
        <v>26</v>
      </c>
      <c r="I1272" s="15">
        <v>80000000</v>
      </c>
      <c r="J1272" s="15"/>
      <c r="K1272" s="15"/>
      <c r="L1272" s="15">
        <f t="shared" si="25"/>
        <v>80000000</v>
      </c>
      <c r="M1272" s="11"/>
    </row>
    <row r="1273" spans="1:13" ht="18" customHeight="1">
      <c r="A1273" s="11">
        <v>1267</v>
      </c>
      <c r="B1273" s="11" t="s">
        <v>3269</v>
      </c>
      <c r="C1273" s="11" t="s">
        <v>3282</v>
      </c>
      <c r="D1273" s="11">
        <v>4</v>
      </c>
      <c r="E1273" s="22" t="s">
        <v>3344</v>
      </c>
      <c r="F1273" s="11" t="s">
        <v>28</v>
      </c>
      <c r="G1273" s="11" t="s">
        <v>70</v>
      </c>
      <c r="H1273" s="11" t="s">
        <v>26</v>
      </c>
      <c r="I1273" s="15">
        <v>120000000</v>
      </c>
      <c r="J1273" s="15"/>
      <c r="K1273" s="15"/>
      <c r="L1273" s="15">
        <f t="shared" si="25"/>
        <v>120000000</v>
      </c>
      <c r="M1273" s="29"/>
    </row>
    <row r="1274" spans="1:13" ht="18" customHeight="1">
      <c r="A1274" s="11">
        <v>1268</v>
      </c>
      <c r="B1274" s="11" t="s">
        <v>3269</v>
      </c>
      <c r="C1274" s="11" t="s">
        <v>3282</v>
      </c>
      <c r="D1274" s="11">
        <v>4</v>
      </c>
      <c r="E1274" s="22" t="s">
        <v>3343</v>
      </c>
      <c r="F1274" s="11" t="s">
        <v>28</v>
      </c>
      <c r="G1274" s="11" t="s">
        <v>70</v>
      </c>
      <c r="H1274" s="11" t="s">
        <v>26</v>
      </c>
      <c r="I1274" s="15">
        <v>120000000</v>
      </c>
      <c r="J1274" s="15"/>
      <c r="K1274" s="15"/>
      <c r="L1274" s="15">
        <f t="shared" si="25"/>
        <v>120000000</v>
      </c>
      <c r="M1274" s="29"/>
    </row>
    <row r="1275" spans="1:13" ht="18" customHeight="1">
      <c r="A1275" s="11">
        <v>1269</v>
      </c>
      <c r="B1275" s="11" t="s">
        <v>130</v>
      </c>
      <c r="C1275" s="11" t="s">
        <v>32</v>
      </c>
      <c r="D1275" s="11">
        <v>4</v>
      </c>
      <c r="E1275" s="22" t="s">
        <v>3341</v>
      </c>
      <c r="F1275" s="57" t="s">
        <v>20</v>
      </c>
      <c r="G1275" s="11" t="s">
        <v>70</v>
      </c>
      <c r="H1275" s="11" t="s">
        <v>26</v>
      </c>
      <c r="I1275" s="15">
        <v>420000000</v>
      </c>
      <c r="J1275" s="15">
        <v>1440000000</v>
      </c>
      <c r="K1275" s="15">
        <v>250000000</v>
      </c>
      <c r="L1275" s="15">
        <f t="shared" si="25"/>
        <v>2110000000</v>
      </c>
      <c r="M1275" s="29"/>
    </row>
    <row r="1276" spans="1:13" ht="18" customHeight="1">
      <c r="A1276" s="11">
        <v>1270</v>
      </c>
      <c r="B1276" s="11" t="s">
        <v>130</v>
      </c>
      <c r="C1276" s="11" t="s">
        <v>32</v>
      </c>
      <c r="D1276" s="11">
        <v>4</v>
      </c>
      <c r="E1276" s="22" t="s">
        <v>3342</v>
      </c>
      <c r="F1276" s="57" t="s">
        <v>20</v>
      </c>
      <c r="G1276" s="11" t="s">
        <v>70</v>
      </c>
      <c r="H1276" s="11" t="s">
        <v>26</v>
      </c>
      <c r="I1276" s="15">
        <v>130000000</v>
      </c>
      <c r="J1276" s="15">
        <v>400000000</v>
      </c>
      <c r="K1276" s="15">
        <v>72000000</v>
      </c>
      <c r="L1276" s="15">
        <f t="shared" si="25"/>
        <v>602000000</v>
      </c>
      <c r="M1276" s="29"/>
    </row>
    <row r="1277" spans="1:13" ht="18" customHeight="1">
      <c r="A1277" s="11">
        <v>1271</v>
      </c>
      <c r="B1277" s="11" t="s">
        <v>130</v>
      </c>
      <c r="C1277" s="11" t="s">
        <v>43</v>
      </c>
      <c r="D1277" s="11">
        <v>4</v>
      </c>
      <c r="E1277" s="22" t="s">
        <v>3340</v>
      </c>
      <c r="F1277" s="57" t="s">
        <v>20</v>
      </c>
      <c r="G1277" s="11" t="s">
        <v>70</v>
      </c>
      <c r="H1277" s="11" t="s">
        <v>31</v>
      </c>
      <c r="I1277" s="15">
        <v>4094380602</v>
      </c>
      <c r="J1277" s="15">
        <v>3491764782</v>
      </c>
      <c r="K1277" s="15"/>
      <c r="L1277" s="15">
        <f t="shared" si="25"/>
        <v>7586145384</v>
      </c>
      <c r="M1277" s="29" t="s">
        <v>90</v>
      </c>
    </row>
    <row r="1278" spans="1:13" ht="18" customHeight="1">
      <c r="A1278" s="11">
        <v>1272</v>
      </c>
      <c r="B1278" s="11" t="s">
        <v>130</v>
      </c>
      <c r="C1278" s="11" t="s">
        <v>42</v>
      </c>
      <c r="D1278" s="11">
        <v>4</v>
      </c>
      <c r="E1278" s="22" t="s">
        <v>3338</v>
      </c>
      <c r="F1278" s="11" t="s">
        <v>28</v>
      </c>
      <c r="G1278" s="11" t="s">
        <v>70</v>
      </c>
      <c r="H1278" s="11" t="s">
        <v>26</v>
      </c>
      <c r="I1278" s="15">
        <v>1393130000</v>
      </c>
      <c r="J1278" s="15">
        <v>576444000</v>
      </c>
      <c r="K1278" s="15"/>
      <c r="L1278" s="15">
        <f t="shared" si="25"/>
        <v>1969574000</v>
      </c>
      <c r="M1278" s="29"/>
    </row>
    <row r="1279" spans="1:13" ht="18" customHeight="1">
      <c r="A1279" s="11">
        <v>1273</v>
      </c>
      <c r="B1279" s="11" t="s">
        <v>130</v>
      </c>
      <c r="C1279" s="11" t="s">
        <v>42</v>
      </c>
      <c r="D1279" s="32">
        <v>4</v>
      </c>
      <c r="E1279" s="60" t="s">
        <v>4704</v>
      </c>
      <c r="F1279" s="11" t="s">
        <v>4705</v>
      </c>
      <c r="G1279" s="32" t="s">
        <v>4713</v>
      </c>
      <c r="H1279" s="32" t="s">
        <v>26</v>
      </c>
      <c r="I1279" s="45">
        <v>62243831</v>
      </c>
      <c r="J1279" s="45"/>
      <c r="K1279" s="45"/>
      <c r="L1279" s="28">
        <f t="shared" si="25"/>
        <v>62243831</v>
      </c>
      <c r="M1279" s="11"/>
    </row>
    <row r="1280" spans="1:13" ht="18" customHeight="1">
      <c r="A1280" s="11">
        <v>1274</v>
      </c>
      <c r="B1280" s="11" t="s">
        <v>130</v>
      </c>
      <c r="C1280" s="11" t="s">
        <v>135</v>
      </c>
      <c r="D1280" s="11">
        <v>4</v>
      </c>
      <c r="E1280" s="22" t="s">
        <v>3346</v>
      </c>
      <c r="F1280" s="57" t="s">
        <v>20</v>
      </c>
      <c r="G1280" s="11" t="s">
        <v>70</v>
      </c>
      <c r="H1280" s="11" t="s">
        <v>26</v>
      </c>
      <c r="I1280" s="15">
        <v>10000000</v>
      </c>
      <c r="J1280" s="15">
        <v>11000000</v>
      </c>
      <c r="K1280" s="15"/>
      <c r="L1280" s="15">
        <f t="shared" ref="L1280:L1311" si="26">I1280+J1280+K1280</f>
        <v>21000000</v>
      </c>
      <c r="M1280" s="29"/>
    </row>
    <row r="1281" spans="1:13" ht="18" customHeight="1">
      <c r="A1281" s="11">
        <v>1275</v>
      </c>
      <c r="B1281" s="11" t="s">
        <v>130</v>
      </c>
      <c r="C1281" s="11" t="s">
        <v>40</v>
      </c>
      <c r="D1281" s="11">
        <v>4</v>
      </c>
      <c r="E1281" s="22" t="s">
        <v>3339</v>
      </c>
      <c r="F1281" s="11" t="s">
        <v>28</v>
      </c>
      <c r="G1281" s="11" t="s">
        <v>70</v>
      </c>
      <c r="H1281" s="11" t="s">
        <v>26</v>
      </c>
      <c r="I1281" s="15">
        <v>200000000</v>
      </c>
      <c r="J1281" s="15"/>
      <c r="K1281" s="15"/>
      <c r="L1281" s="15">
        <f t="shared" si="26"/>
        <v>200000000</v>
      </c>
      <c r="M1281" s="29"/>
    </row>
    <row r="1282" spans="1:13" ht="18" customHeight="1">
      <c r="A1282" s="11">
        <v>1276</v>
      </c>
      <c r="B1282" s="11" t="s">
        <v>3508</v>
      </c>
      <c r="C1282" s="11" t="s">
        <v>174</v>
      </c>
      <c r="D1282" s="11">
        <v>4</v>
      </c>
      <c r="E1282" s="22" t="s">
        <v>3509</v>
      </c>
      <c r="F1282" s="11" t="s">
        <v>55</v>
      </c>
      <c r="G1282" s="11" t="s">
        <v>150</v>
      </c>
      <c r="H1282" s="11" t="s">
        <v>26</v>
      </c>
      <c r="I1282" s="15">
        <v>400000000</v>
      </c>
      <c r="J1282" s="15"/>
      <c r="K1282" s="15"/>
      <c r="L1282" s="15">
        <f t="shared" si="26"/>
        <v>400000000</v>
      </c>
      <c r="M1282" s="11" t="s">
        <v>3510</v>
      </c>
    </row>
    <row r="1283" spans="1:13" ht="18" customHeight="1">
      <c r="A1283" s="11">
        <v>1277</v>
      </c>
      <c r="B1283" s="57" t="s">
        <v>3544</v>
      </c>
      <c r="C1283" s="12" t="s">
        <v>120</v>
      </c>
      <c r="D1283" s="12">
        <v>4</v>
      </c>
      <c r="E1283" s="16" t="s">
        <v>3616</v>
      </c>
      <c r="F1283" s="11" t="s">
        <v>62</v>
      </c>
      <c r="G1283" s="11" t="s">
        <v>176</v>
      </c>
      <c r="H1283" s="12" t="s">
        <v>31</v>
      </c>
      <c r="I1283" s="14">
        <v>150000000</v>
      </c>
      <c r="J1283" s="14">
        <v>20000000</v>
      </c>
      <c r="K1283" s="14"/>
      <c r="L1283" s="15">
        <f t="shared" si="26"/>
        <v>170000000</v>
      </c>
      <c r="M1283" s="29" t="s">
        <v>3617</v>
      </c>
    </row>
    <row r="1284" spans="1:13" ht="18" customHeight="1">
      <c r="A1284" s="11">
        <v>1278</v>
      </c>
      <c r="B1284" s="57" t="s">
        <v>3544</v>
      </c>
      <c r="C1284" s="11" t="s">
        <v>115</v>
      </c>
      <c r="D1284" s="11">
        <v>4</v>
      </c>
      <c r="E1284" s="55" t="s">
        <v>3618</v>
      </c>
      <c r="F1284" s="11" t="s">
        <v>116</v>
      </c>
      <c r="G1284" s="11" t="s">
        <v>67</v>
      </c>
      <c r="H1284" s="11" t="s">
        <v>26</v>
      </c>
      <c r="I1284" s="15">
        <v>600000000</v>
      </c>
      <c r="J1284" s="15">
        <v>360000000</v>
      </c>
      <c r="K1284" s="15"/>
      <c r="L1284" s="15">
        <f t="shared" si="26"/>
        <v>960000000</v>
      </c>
      <c r="M1284" s="11"/>
    </row>
    <row r="1285" spans="1:13" ht="18" customHeight="1">
      <c r="A1285" s="11">
        <v>1279</v>
      </c>
      <c r="B1285" s="57" t="s">
        <v>3544</v>
      </c>
      <c r="C1285" s="11" t="s">
        <v>540</v>
      </c>
      <c r="D1285" s="11">
        <v>4</v>
      </c>
      <c r="E1285" s="22" t="s">
        <v>3615</v>
      </c>
      <c r="F1285" s="11" t="s">
        <v>116</v>
      </c>
      <c r="G1285" s="11" t="s">
        <v>67</v>
      </c>
      <c r="H1285" s="11" t="s">
        <v>26</v>
      </c>
      <c r="I1285" s="15">
        <v>400000000</v>
      </c>
      <c r="J1285" s="15">
        <v>0</v>
      </c>
      <c r="K1285" s="15">
        <v>0</v>
      </c>
      <c r="L1285" s="15">
        <f t="shared" si="26"/>
        <v>400000000</v>
      </c>
      <c r="M1285" s="66"/>
    </row>
    <row r="1286" spans="1:13" ht="18" customHeight="1">
      <c r="A1286" s="11">
        <v>1280</v>
      </c>
      <c r="B1286" s="57" t="s">
        <v>3544</v>
      </c>
      <c r="C1286" s="12" t="s">
        <v>170</v>
      </c>
      <c r="D1286" s="12">
        <v>4</v>
      </c>
      <c r="E1286" s="16" t="s">
        <v>3620</v>
      </c>
      <c r="F1286" s="57" t="s">
        <v>20</v>
      </c>
      <c r="G1286" s="12" t="s">
        <v>67</v>
      </c>
      <c r="H1286" s="12" t="s">
        <v>31</v>
      </c>
      <c r="I1286" s="14">
        <v>146840463</v>
      </c>
      <c r="J1286" s="14">
        <v>0</v>
      </c>
      <c r="K1286" s="14">
        <v>23059421</v>
      </c>
      <c r="L1286" s="15">
        <f t="shared" si="26"/>
        <v>169899884</v>
      </c>
      <c r="M1286" s="69" t="s">
        <v>696</v>
      </c>
    </row>
    <row r="1287" spans="1:13" ht="18" customHeight="1">
      <c r="A1287" s="11">
        <v>1281</v>
      </c>
      <c r="B1287" s="57" t="s">
        <v>3544</v>
      </c>
      <c r="C1287" s="11" t="s">
        <v>3570</v>
      </c>
      <c r="D1287" s="11">
        <v>4</v>
      </c>
      <c r="E1287" s="22" t="s">
        <v>3622</v>
      </c>
      <c r="F1287" s="57" t="s">
        <v>20</v>
      </c>
      <c r="G1287" s="11" t="s">
        <v>67</v>
      </c>
      <c r="H1287" s="11" t="s">
        <v>0</v>
      </c>
      <c r="I1287" s="15">
        <v>500000000</v>
      </c>
      <c r="J1287" s="15">
        <v>100000000</v>
      </c>
      <c r="K1287" s="15"/>
      <c r="L1287" s="15">
        <f t="shared" si="26"/>
        <v>600000000</v>
      </c>
      <c r="M1287" s="11"/>
    </row>
    <row r="1288" spans="1:13" ht="18" customHeight="1">
      <c r="A1288" s="11">
        <v>1282</v>
      </c>
      <c r="B1288" s="57" t="s">
        <v>3544</v>
      </c>
      <c r="C1288" s="11" t="s">
        <v>122</v>
      </c>
      <c r="D1288" s="11">
        <v>4</v>
      </c>
      <c r="E1288" s="20" t="s">
        <v>3621</v>
      </c>
      <c r="F1288" s="57" t="s">
        <v>20</v>
      </c>
      <c r="G1288" s="11" t="s">
        <v>67</v>
      </c>
      <c r="H1288" s="11" t="s">
        <v>1</v>
      </c>
      <c r="I1288" s="15">
        <v>10013344</v>
      </c>
      <c r="J1288" s="15">
        <v>101000000</v>
      </c>
      <c r="K1288" s="15">
        <v>0</v>
      </c>
      <c r="L1288" s="15">
        <f t="shared" si="26"/>
        <v>111013344</v>
      </c>
      <c r="M1288" s="11"/>
    </row>
    <row r="1289" spans="1:13" ht="18" customHeight="1">
      <c r="A1289" s="11">
        <v>1283</v>
      </c>
      <c r="B1289" s="57" t="s">
        <v>3544</v>
      </c>
      <c r="C1289" s="11" t="s">
        <v>175</v>
      </c>
      <c r="D1289" s="11">
        <v>4</v>
      </c>
      <c r="E1289" s="20" t="s">
        <v>3624</v>
      </c>
      <c r="F1289" s="57" t="s">
        <v>20</v>
      </c>
      <c r="G1289" s="11" t="s">
        <v>137</v>
      </c>
      <c r="H1289" s="11" t="s">
        <v>26</v>
      </c>
      <c r="I1289" s="28">
        <v>133693000</v>
      </c>
      <c r="J1289" s="28">
        <v>294070000</v>
      </c>
      <c r="K1289" s="28"/>
      <c r="L1289" s="15">
        <f t="shared" si="26"/>
        <v>427763000</v>
      </c>
      <c r="M1289" s="11"/>
    </row>
    <row r="1290" spans="1:13" ht="18" customHeight="1">
      <c r="A1290" s="11">
        <v>1284</v>
      </c>
      <c r="B1290" s="57" t="s">
        <v>3544</v>
      </c>
      <c r="C1290" s="11" t="s">
        <v>175</v>
      </c>
      <c r="D1290" s="11">
        <v>4</v>
      </c>
      <c r="E1290" s="20" t="s">
        <v>3623</v>
      </c>
      <c r="F1290" s="57" t="s">
        <v>20</v>
      </c>
      <c r="G1290" s="11" t="s">
        <v>137</v>
      </c>
      <c r="H1290" s="11" t="s">
        <v>26</v>
      </c>
      <c r="I1290" s="28">
        <v>141558000</v>
      </c>
      <c r="J1290" s="28">
        <v>427710000</v>
      </c>
      <c r="K1290" s="28"/>
      <c r="L1290" s="15">
        <f t="shared" si="26"/>
        <v>569268000</v>
      </c>
      <c r="M1290" s="11"/>
    </row>
    <row r="1291" spans="1:13" ht="18" customHeight="1">
      <c r="A1291" s="11">
        <v>1285</v>
      </c>
      <c r="B1291" s="57" t="s">
        <v>3544</v>
      </c>
      <c r="C1291" s="12" t="s">
        <v>3560</v>
      </c>
      <c r="D1291" s="12">
        <v>4</v>
      </c>
      <c r="E1291" s="73" t="s">
        <v>3619</v>
      </c>
      <c r="F1291" s="11" t="s">
        <v>116</v>
      </c>
      <c r="G1291" s="12" t="s">
        <v>67</v>
      </c>
      <c r="H1291" s="11" t="s">
        <v>1</v>
      </c>
      <c r="I1291" s="14">
        <v>286000000</v>
      </c>
      <c r="J1291" s="14"/>
      <c r="K1291" s="14"/>
      <c r="L1291" s="15">
        <f t="shared" si="26"/>
        <v>286000000</v>
      </c>
      <c r="M1291" s="66"/>
    </row>
    <row r="1292" spans="1:13" ht="18" customHeight="1">
      <c r="A1292" s="11">
        <v>1286</v>
      </c>
      <c r="B1292" s="57" t="s">
        <v>3826</v>
      </c>
      <c r="C1292" s="57" t="s">
        <v>3827</v>
      </c>
      <c r="D1292" s="12">
        <v>4</v>
      </c>
      <c r="E1292" s="13" t="s">
        <v>3831</v>
      </c>
      <c r="F1292" s="12" t="s">
        <v>72</v>
      </c>
      <c r="G1292" s="12" t="s">
        <v>118</v>
      </c>
      <c r="H1292" s="12" t="s">
        <v>31</v>
      </c>
      <c r="I1292" s="14">
        <v>80000000</v>
      </c>
      <c r="J1292" s="14"/>
      <c r="K1292" s="14"/>
      <c r="L1292" s="14">
        <f t="shared" si="26"/>
        <v>80000000</v>
      </c>
      <c r="M1292" s="69" t="s">
        <v>397</v>
      </c>
    </row>
    <row r="1293" spans="1:13" ht="18" customHeight="1">
      <c r="A1293" s="11">
        <v>1287</v>
      </c>
      <c r="B1293" s="46" t="s">
        <v>3924</v>
      </c>
      <c r="C1293" s="46" t="s">
        <v>3958</v>
      </c>
      <c r="D1293" s="46">
        <v>4</v>
      </c>
      <c r="E1293" s="53" t="s">
        <v>3969</v>
      </c>
      <c r="F1293" s="57" t="s">
        <v>20</v>
      </c>
      <c r="G1293" s="46" t="s">
        <v>198</v>
      </c>
      <c r="H1293" s="46" t="s">
        <v>1</v>
      </c>
      <c r="I1293" s="52">
        <v>59486851</v>
      </c>
      <c r="J1293" s="52">
        <v>134076330</v>
      </c>
      <c r="K1293" s="52">
        <v>0</v>
      </c>
      <c r="L1293" s="72">
        <f t="shared" si="26"/>
        <v>193563181</v>
      </c>
      <c r="M1293" s="46"/>
    </row>
    <row r="1294" spans="1:13" ht="18" customHeight="1">
      <c r="A1294" s="11">
        <v>1288</v>
      </c>
      <c r="B1294" s="46" t="s">
        <v>3924</v>
      </c>
      <c r="C1294" s="11" t="s">
        <v>35</v>
      </c>
      <c r="D1294" s="11">
        <v>4</v>
      </c>
      <c r="E1294" s="36" t="s">
        <v>3971</v>
      </c>
      <c r="F1294" s="11" t="s">
        <v>116</v>
      </c>
      <c r="G1294" s="11" t="s">
        <v>143</v>
      </c>
      <c r="H1294" s="11" t="s">
        <v>26</v>
      </c>
      <c r="I1294" s="202">
        <v>71166635</v>
      </c>
      <c r="J1294" s="202">
        <v>6557474</v>
      </c>
      <c r="K1294" s="202"/>
      <c r="L1294" s="72">
        <f t="shared" si="26"/>
        <v>77724109</v>
      </c>
      <c r="M1294" s="11"/>
    </row>
    <row r="1295" spans="1:13" ht="18" customHeight="1">
      <c r="A1295" s="11">
        <v>1289</v>
      </c>
      <c r="B1295" s="46" t="s">
        <v>3924</v>
      </c>
      <c r="C1295" s="46" t="s">
        <v>170</v>
      </c>
      <c r="D1295" s="46">
        <v>4</v>
      </c>
      <c r="E1295" s="53" t="s">
        <v>3976</v>
      </c>
      <c r="F1295" s="57" t="s">
        <v>20</v>
      </c>
      <c r="G1295" s="46" t="s">
        <v>198</v>
      </c>
      <c r="H1295" s="46" t="s">
        <v>1</v>
      </c>
      <c r="I1295" s="52">
        <f>35000000*27</f>
        <v>945000000</v>
      </c>
      <c r="J1295" s="52"/>
      <c r="K1295" s="52"/>
      <c r="L1295" s="72">
        <f t="shared" si="26"/>
        <v>945000000</v>
      </c>
      <c r="M1295" s="46"/>
    </row>
    <row r="1296" spans="1:13" ht="18" customHeight="1">
      <c r="A1296" s="11">
        <v>1290</v>
      </c>
      <c r="B1296" s="46" t="s">
        <v>3924</v>
      </c>
      <c r="C1296" s="46" t="s">
        <v>170</v>
      </c>
      <c r="D1296" s="46">
        <v>4</v>
      </c>
      <c r="E1296" s="53" t="s">
        <v>3967</v>
      </c>
      <c r="F1296" s="57" t="s">
        <v>20</v>
      </c>
      <c r="G1296" s="46" t="s">
        <v>198</v>
      </c>
      <c r="H1296" s="46" t="s">
        <v>18</v>
      </c>
      <c r="I1296" s="52">
        <v>26750000</v>
      </c>
      <c r="J1296" s="204"/>
      <c r="K1296" s="52"/>
      <c r="L1296" s="72">
        <f t="shared" si="26"/>
        <v>26750000</v>
      </c>
      <c r="M1296" s="46"/>
    </row>
    <row r="1297" spans="1:13" ht="18" customHeight="1">
      <c r="A1297" s="11">
        <v>1291</v>
      </c>
      <c r="B1297" s="108" t="s">
        <v>3924</v>
      </c>
      <c r="C1297" s="108" t="s">
        <v>170</v>
      </c>
      <c r="D1297" s="108">
        <v>4</v>
      </c>
      <c r="E1297" s="109" t="s">
        <v>3972</v>
      </c>
      <c r="F1297" s="57" t="s">
        <v>20</v>
      </c>
      <c r="G1297" s="108" t="s">
        <v>198</v>
      </c>
      <c r="H1297" s="108" t="s">
        <v>26</v>
      </c>
      <c r="I1297" s="110">
        <v>200000000</v>
      </c>
      <c r="J1297" s="110">
        <v>800000000</v>
      </c>
      <c r="K1297" s="110"/>
      <c r="L1297" s="72">
        <f t="shared" si="26"/>
        <v>1000000000</v>
      </c>
      <c r="M1297" s="108"/>
    </row>
    <row r="1298" spans="1:13" ht="18" customHeight="1">
      <c r="A1298" s="11">
        <v>1292</v>
      </c>
      <c r="B1298" s="108" t="s">
        <v>3924</v>
      </c>
      <c r="C1298" s="108" t="s">
        <v>170</v>
      </c>
      <c r="D1298" s="108">
        <v>4</v>
      </c>
      <c r="E1298" s="109" t="s">
        <v>3970</v>
      </c>
      <c r="F1298" s="57" t="s">
        <v>20</v>
      </c>
      <c r="G1298" s="108" t="s">
        <v>198</v>
      </c>
      <c r="H1298" s="108" t="s">
        <v>26</v>
      </c>
      <c r="I1298" s="110">
        <v>70000000</v>
      </c>
      <c r="J1298" s="110">
        <v>3600000</v>
      </c>
      <c r="K1298" s="110"/>
      <c r="L1298" s="72">
        <f t="shared" si="26"/>
        <v>73600000</v>
      </c>
      <c r="M1298" s="69"/>
    </row>
    <row r="1299" spans="1:13" ht="18" customHeight="1">
      <c r="A1299" s="11">
        <v>1293</v>
      </c>
      <c r="B1299" s="11" t="s">
        <v>3924</v>
      </c>
      <c r="C1299" s="11" t="s">
        <v>1359</v>
      </c>
      <c r="D1299" s="11">
        <v>4</v>
      </c>
      <c r="E1299" s="20" t="s">
        <v>3968</v>
      </c>
      <c r="F1299" s="11" t="s">
        <v>116</v>
      </c>
      <c r="G1299" s="11" t="s">
        <v>198</v>
      </c>
      <c r="H1299" s="11" t="s">
        <v>1</v>
      </c>
      <c r="I1299" s="15">
        <v>48777000</v>
      </c>
      <c r="J1299" s="15">
        <v>0</v>
      </c>
      <c r="K1299" s="15">
        <v>0</v>
      </c>
      <c r="L1299" s="72">
        <f t="shared" si="26"/>
        <v>48777000</v>
      </c>
      <c r="M1299" s="90"/>
    </row>
    <row r="1300" spans="1:13" ht="18" customHeight="1">
      <c r="A1300" s="11">
        <v>1294</v>
      </c>
      <c r="B1300" s="11" t="s">
        <v>3924</v>
      </c>
      <c r="C1300" s="11" t="s">
        <v>1359</v>
      </c>
      <c r="D1300" s="11">
        <v>4</v>
      </c>
      <c r="E1300" s="20" t="s">
        <v>3977</v>
      </c>
      <c r="F1300" s="11" t="s">
        <v>116</v>
      </c>
      <c r="G1300" s="11" t="s">
        <v>198</v>
      </c>
      <c r="H1300" s="11" t="s">
        <v>1</v>
      </c>
      <c r="I1300" s="15">
        <v>1078556000</v>
      </c>
      <c r="J1300" s="15">
        <v>422736000</v>
      </c>
      <c r="K1300" s="15">
        <v>0</v>
      </c>
      <c r="L1300" s="72">
        <f t="shared" si="26"/>
        <v>1501292000</v>
      </c>
      <c r="M1300" s="66"/>
    </row>
    <row r="1301" spans="1:13" ht="18" customHeight="1">
      <c r="A1301" s="11">
        <v>1295</v>
      </c>
      <c r="B1301" s="11" t="s">
        <v>3924</v>
      </c>
      <c r="C1301" s="11" t="s">
        <v>1359</v>
      </c>
      <c r="D1301" s="11">
        <v>4</v>
      </c>
      <c r="E1301" s="20" t="s">
        <v>3975</v>
      </c>
      <c r="F1301" s="11" t="s">
        <v>116</v>
      </c>
      <c r="G1301" s="11" t="s">
        <v>198</v>
      </c>
      <c r="H1301" s="11" t="s">
        <v>1</v>
      </c>
      <c r="I1301" s="15">
        <v>557817000</v>
      </c>
      <c r="J1301" s="15">
        <v>799822000</v>
      </c>
      <c r="K1301" s="15">
        <v>35064000</v>
      </c>
      <c r="L1301" s="72">
        <f t="shared" si="26"/>
        <v>1392703000</v>
      </c>
      <c r="M1301" s="66"/>
    </row>
    <row r="1302" spans="1:13" ht="18" customHeight="1">
      <c r="A1302" s="11">
        <v>1296</v>
      </c>
      <c r="B1302" s="12" t="s">
        <v>3924</v>
      </c>
      <c r="C1302" s="11" t="s">
        <v>1359</v>
      </c>
      <c r="D1302" s="12">
        <v>4</v>
      </c>
      <c r="E1302" s="13" t="s">
        <v>3974</v>
      </c>
      <c r="F1302" s="11" t="s">
        <v>116</v>
      </c>
      <c r="G1302" s="12" t="s">
        <v>198</v>
      </c>
      <c r="H1302" s="11" t="s">
        <v>1</v>
      </c>
      <c r="I1302" s="14">
        <v>545267000</v>
      </c>
      <c r="J1302" s="14">
        <v>704565000</v>
      </c>
      <c r="K1302" s="14"/>
      <c r="L1302" s="72">
        <f t="shared" si="26"/>
        <v>1249832000</v>
      </c>
      <c r="M1302" s="12"/>
    </row>
    <row r="1303" spans="1:13" ht="18" customHeight="1">
      <c r="A1303" s="11">
        <v>1297</v>
      </c>
      <c r="B1303" s="12" t="s">
        <v>3924</v>
      </c>
      <c r="C1303" s="12" t="s">
        <v>376</v>
      </c>
      <c r="D1303" s="12">
        <v>4</v>
      </c>
      <c r="E1303" s="13" t="s">
        <v>3973</v>
      </c>
      <c r="F1303" s="11" t="s">
        <v>62</v>
      </c>
      <c r="G1303" s="12" t="s">
        <v>198</v>
      </c>
      <c r="H1303" s="12" t="s">
        <v>18</v>
      </c>
      <c r="I1303" s="44">
        <v>250000000</v>
      </c>
      <c r="J1303" s="44">
        <v>10000000</v>
      </c>
      <c r="K1303" s="44"/>
      <c r="L1303" s="72">
        <f t="shared" si="26"/>
        <v>260000000</v>
      </c>
      <c r="M1303" s="66"/>
    </row>
    <row r="1304" spans="1:13" ht="18" customHeight="1">
      <c r="A1304" s="11">
        <v>1298</v>
      </c>
      <c r="B1304" s="12" t="s">
        <v>4047</v>
      </c>
      <c r="C1304" s="12" t="s">
        <v>4083</v>
      </c>
      <c r="D1304" s="12">
        <v>4</v>
      </c>
      <c r="E1304" s="16" t="s">
        <v>4102</v>
      </c>
      <c r="F1304" s="57" t="s">
        <v>20</v>
      </c>
      <c r="G1304" s="12" t="s">
        <v>153</v>
      </c>
      <c r="H1304" s="12" t="s">
        <v>18</v>
      </c>
      <c r="I1304" s="14">
        <v>3280000000</v>
      </c>
      <c r="J1304" s="14">
        <v>8978000000</v>
      </c>
      <c r="K1304" s="14">
        <v>135000000</v>
      </c>
      <c r="L1304" s="14">
        <f t="shared" si="26"/>
        <v>12393000000</v>
      </c>
      <c r="M1304" s="12"/>
    </row>
    <row r="1305" spans="1:13" ht="18" customHeight="1">
      <c r="A1305" s="11">
        <v>1299</v>
      </c>
      <c r="B1305" s="12" t="s">
        <v>4047</v>
      </c>
      <c r="C1305" s="12" t="s">
        <v>4083</v>
      </c>
      <c r="D1305" s="12">
        <v>4</v>
      </c>
      <c r="E1305" s="16" t="s">
        <v>4097</v>
      </c>
      <c r="F1305" s="57" t="s">
        <v>20</v>
      </c>
      <c r="G1305" s="12" t="s">
        <v>153</v>
      </c>
      <c r="H1305" s="12" t="s">
        <v>26</v>
      </c>
      <c r="I1305" s="14">
        <v>98392000</v>
      </c>
      <c r="J1305" s="14">
        <v>326512000</v>
      </c>
      <c r="K1305" s="14">
        <v>72096000</v>
      </c>
      <c r="L1305" s="14">
        <f t="shared" si="26"/>
        <v>497000000</v>
      </c>
      <c r="M1305" s="12"/>
    </row>
    <row r="1306" spans="1:13" ht="18" customHeight="1">
      <c r="A1306" s="11">
        <v>1300</v>
      </c>
      <c r="B1306" s="12" t="s">
        <v>4047</v>
      </c>
      <c r="C1306" s="12" t="s">
        <v>4083</v>
      </c>
      <c r="D1306" s="12">
        <v>4</v>
      </c>
      <c r="E1306" s="16" t="s">
        <v>4099</v>
      </c>
      <c r="F1306" s="57" t="s">
        <v>20</v>
      </c>
      <c r="G1306" s="12" t="s">
        <v>153</v>
      </c>
      <c r="H1306" s="12" t="s">
        <v>26</v>
      </c>
      <c r="I1306" s="14">
        <v>138366000</v>
      </c>
      <c r="J1306" s="14">
        <v>345720000</v>
      </c>
      <c r="K1306" s="14">
        <v>105914000</v>
      </c>
      <c r="L1306" s="14">
        <f t="shared" si="26"/>
        <v>590000000</v>
      </c>
      <c r="M1306" s="12"/>
    </row>
    <row r="1307" spans="1:13" ht="18" customHeight="1">
      <c r="A1307" s="11">
        <v>1301</v>
      </c>
      <c r="B1307" s="12" t="s">
        <v>145</v>
      </c>
      <c r="C1307" s="12" t="s">
        <v>177</v>
      </c>
      <c r="D1307" s="12">
        <v>4</v>
      </c>
      <c r="E1307" s="16" t="s">
        <v>4100</v>
      </c>
      <c r="F1307" s="11" t="s">
        <v>62</v>
      </c>
      <c r="G1307" s="12" t="s">
        <v>153</v>
      </c>
      <c r="H1307" s="12" t="s">
        <v>18</v>
      </c>
      <c r="I1307" s="14">
        <v>20000000</v>
      </c>
      <c r="J1307" s="14">
        <v>108000000</v>
      </c>
      <c r="K1307" s="14">
        <v>2000000</v>
      </c>
      <c r="L1307" s="14">
        <f t="shared" si="26"/>
        <v>130000000</v>
      </c>
      <c r="M1307" s="12"/>
    </row>
    <row r="1308" spans="1:13" ht="18" customHeight="1">
      <c r="A1308" s="11">
        <v>1302</v>
      </c>
      <c r="B1308" s="12" t="s">
        <v>145</v>
      </c>
      <c r="C1308" s="12" t="s">
        <v>177</v>
      </c>
      <c r="D1308" s="12">
        <v>4</v>
      </c>
      <c r="E1308" s="16" t="s">
        <v>4098</v>
      </c>
      <c r="F1308" s="11" t="s">
        <v>62</v>
      </c>
      <c r="G1308" s="12" t="s">
        <v>153</v>
      </c>
      <c r="H1308" s="12" t="s">
        <v>31</v>
      </c>
      <c r="I1308" s="14">
        <v>1000000000</v>
      </c>
      <c r="J1308" s="14">
        <v>100000000</v>
      </c>
      <c r="K1308" s="14">
        <v>0</v>
      </c>
      <c r="L1308" s="14">
        <f t="shared" si="26"/>
        <v>1100000000</v>
      </c>
      <c r="M1308" s="12" t="s">
        <v>289</v>
      </c>
    </row>
    <row r="1309" spans="1:13" ht="18" customHeight="1">
      <c r="A1309" s="11">
        <v>1303</v>
      </c>
      <c r="B1309" s="12" t="s">
        <v>4047</v>
      </c>
      <c r="C1309" s="12" t="s">
        <v>42</v>
      </c>
      <c r="D1309" s="12">
        <v>4</v>
      </c>
      <c r="E1309" s="16" t="s">
        <v>4101</v>
      </c>
      <c r="F1309" s="12" t="s">
        <v>116</v>
      </c>
      <c r="G1309" s="12" t="s">
        <v>153</v>
      </c>
      <c r="H1309" s="12" t="s">
        <v>26</v>
      </c>
      <c r="I1309" s="14">
        <v>892766000</v>
      </c>
      <c r="J1309" s="14">
        <v>550766000</v>
      </c>
      <c r="K1309" s="14"/>
      <c r="L1309" s="14">
        <f t="shared" si="26"/>
        <v>1443532000</v>
      </c>
      <c r="M1309" s="12"/>
    </row>
    <row r="1310" spans="1:13" ht="18" customHeight="1">
      <c r="A1310" s="11">
        <v>1304</v>
      </c>
      <c r="B1310" s="12" t="s">
        <v>147</v>
      </c>
      <c r="C1310" s="12" t="s">
        <v>156</v>
      </c>
      <c r="D1310" s="12">
        <v>4</v>
      </c>
      <c r="E1310" s="13" t="s">
        <v>4152</v>
      </c>
      <c r="F1310" s="57" t="s">
        <v>20</v>
      </c>
      <c r="G1310" s="12" t="s">
        <v>157</v>
      </c>
      <c r="H1310" s="12" t="s">
        <v>18</v>
      </c>
      <c r="I1310" s="14">
        <v>3320000000</v>
      </c>
      <c r="J1310" s="14">
        <v>9460000000</v>
      </c>
      <c r="K1310" s="14">
        <v>115878000</v>
      </c>
      <c r="L1310" s="14">
        <f t="shared" si="26"/>
        <v>12895878000</v>
      </c>
      <c r="M1310" s="69"/>
    </row>
    <row r="1311" spans="1:13" ht="18" customHeight="1">
      <c r="A1311" s="11">
        <v>1305</v>
      </c>
      <c r="B1311" s="12" t="s">
        <v>147</v>
      </c>
      <c r="C1311" s="12" t="s">
        <v>156</v>
      </c>
      <c r="D1311" s="12">
        <v>4</v>
      </c>
      <c r="E1311" s="13" t="s">
        <v>4161</v>
      </c>
      <c r="F1311" s="57" t="s">
        <v>20</v>
      </c>
      <c r="G1311" s="12" t="s">
        <v>151</v>
      </c>
      <c r="H1311" s="12" t="s">
        <v>26</v>
      </c>
      <c r="I1311" s="14">
        <v>145267000</v>
      </c>
      <c r="J1311" s="14">
        <v>97899936</v>
      </c>
      <c r="K1311" s="14"/>
      <c r="L1311" s="14">
        <f t="shared" si="26"/>
        <v>243166936</v>
      </c>
      <c r="M1311" s="69"/>
    </row>
    <row r="1312" spans="1:13" ht="18" customHeight="1">
      <c r="A1312" s="11">
        <v>1306</v>
      </c>
      <c r="B1312" s="12" t="s">
        <v>147</v>
      </c>
      <c r="C1312" s="12" t="s">
        <v>156</v>
      </c>
      <c r="D1312" s="12">
        <v>4</v>
      </c>
      <c r="E1312" s="13" t="s">
        <v>4159</v>
      </c>
      <c r="F1312" s="57" t="s">
        <v>20</v>
      </c>
      <c r="G1312" s="12" t="s">
        <v>77</v>
      </c>
      <c r="H1312" s="12" t="s">
        <v>26</v>
      </c>
      <c r="I1312" s="14">
        <v>100000000</v>
      </c>
      <c r="J1312" s="14">
        <v>28000000</v>
      </c>
      <c r="K1312" s="14"/>
      <c r="L1312" s="14">
        <f t="shared" ref="L1312:L1343" si="27">I1312+J1312+K1312</f>
        <v>128000000</v>
      </c>
      <c r="M1312" s="12"/>
    </row>
    <row r="1313" spans="1:13" ht="18" customHeight="1">
      <c r="A1313" s="11">
        <v>1307</v>
      </c>
      <c r="B1313" s="12" t="s">
        <v>147</v>
      </c>
      <c r="C1313" s="12" t="s">
        <v>156</v>
      </c>
      <c r="D1313" s="12">
        <v>4</v>
      </c>
      <c r="E1313" s="13" t="s">
        <v>4158</v>
      </c>
      <c r="F1313" s="57" t="s">
        <v>20</v>
      </c>
      <c r="G1313" s="12" t="s">
        <v>151</v>
      </c>
      <c r="H1313" s="12" t="s">
        <v>18</v>
      </c>
      <c r="I1313" s="14">
        <v>989960000</v>
      </c>
      <c r="J1313" s="14">
        <v>645752552</v>
      </c>
      <c r="K1313" s="14">
        <v>25527448</v>
      </c>
      <c r="L1313" s="14">
        <f t="shared" si="27"/>
        <v>1661240000</v>
      </c>
      <c r="M1313" s="12"/>
    </row>
    <row r="1314" spans="1:13" ht="18" customHeight="1">
      <c r="A1314" s="11">
        <v>1308</v>
      </c>
      <c r="B1314" s="12" t="s">
        <v>147</v>
      </c>
      <c r="C1314" s="12" t="s">
        <v>156</v>
      </c>
      <c r="D1314" s="12">
        <v>4</v>
      </c>
      <c r="E1314" s="13" t="s">
        <v>4154</v>
      </c>
      <c r="F1314" s="57" t="s">
        <v>20</v>
      </c>
      <c r="G1314" s="12" t="s">
        <v>76</v>
      </c>
      <c r="H1314" s="12" t="s">
        <v>18</v>
      </c>
      <c r="I1314" s="14">
        <v>3634294000</v>
      </c>
      <c r="J1314" s="14">
        <v>9393446000</v>
      </c>
      <c r="K1314" s="14">
        <v>892778000</v>
      </c>
      <c r="L1314" s="14">
        <f t="shared" si="27"/>
        <v>13920518000</v>
      </c>
      <c r="M1314" s="12"/>
    </row>
    <row r="1315" spans="1:13" ht="18" customHeight="1">
      <c r="A1315" s="11">
        <v>1309</v>
      </c>
      <c r="B1315" s="12" t="s">
        <v>147</v>
      </c>
      <c r="C1315" s="12" t="s">
        <v>63</v>
      </c>
      <c r="D1315" s="12">
        <v>4</v>
      </c>
      <c r="E1315" s="13" t="s">
        <v>4157</v>
      </c>
      <c r="F1315" s="12" t="s">
        <v>16</v>
      </c>
      <c r="G1315" s="12" t="s">
        <v>198</v>
      </c>
      <c r="H1315" s="12" t="s">
        <v>0</v>
      </c>
      <c r="I1315" s="14">
        <v>3528000000</v>
      </c>
      <c r="J1315" s="14">
        <v>392000000</v>
      </c>
      <c r="K1315" s="14"/>
      <c r="L1315" s="14">
        <f t="shared" si="27"/>
        <v>3920000000</v>
      </c>
      <c r="M1315" s="12"/>
    </row>
    <row r="1316" spans="1:13" ht="18" customHeight="1">
      <c r="A1316" s="11">
        <v>1310</v>
      </c>
      <c r="B1316" s="12" t="s">
        <v>147</v>
      </c>
      <c r="C1316" s="12" t="s">
        <v>63</v>
      </c>
      <c r="D1316" s="12">
        <v>4</v>
      </c>
      <c r="E1316" s="13" t="s">
        <v>4156</v>
      </c>
      <c r="F1316" s="12" t="s">
        <v>64</v>
      </c>
      <c r="G1316" s="12" t="s">
        <v>150</v>
      </c>
      <c r="H1316" s="12" t="s">
        <v>0</v>
      </c>
      <c r="I1316" s="14">
        <v>4590000000</v>
      </c>
      <c r="J1316" s="14">
        <v>510000000</v>
      </c>
      <c r="K1316" s="14"/>
      <c r="L1316" s="14">
        <f t="shared" si="27"/>
        <v>5100000000</v>
      </c>
      <c r="M1316" s="12"/>
    </row>
    <row r="1317" spans="1:13" ht="18" customHeight="1">
      <c r="A1317" s="11">
        <v>1311</v>
      </c>
      <c r="B1317" s="12" t="s">
        <v>147</v>
      </c>
      <c r="C1317" s="12" t="s">
        <v>63</v>
      </c>
      <c r="D1317" s="12">
        <v>4</v>
      </c>
      <c r="E1317" s="13" t="s">
        <v>4155</v>
      </c>
      <c r="F1317" s="12" t="s">
        <v>64</v>
      </c>
      <c r="G1317" s="12" t="s">
        <v>150</v>
      </c>
      <c r="H1317" s="12" t="s">
        <v>0</v>
      </c>
      <c r="I1317" s="14">
        <v>540000000</v>
      </c>
      <c r="J1317" s="14">
        <v>60000000</v>
      </c>
      <c r="K1317" s="14"/>
      <c r="L1317" s="14">
        <f t="shared" si="27"/>
        <v>600000000</v>
      </c>
      <c r="M1317" s="12"/>
    </row>
    <row r="1318" spans="1:13" ht="18" customHeight="1">
      <c r="A1318" s="11">
        <v>1312</v>
      </c>
      <c r="B1318" s="12" t="s">
        <v>147</v>
      </c>
      <c r="C1318" s="12" t="s">
        <v>63</v>
      </c>
      <c r="D1318" s="12">
        <v>4</v>
      </c>
      <c r="E1318" s="13" t="s">
        <v>4160</v>
      </c>
      <c r="F1318" s="12" t="s">
        <v>64</v>
      </c>
      <c r="G1318" s="12" t="s">
        <v>150</v>
      </c>
      <c r="H1318" s="12" t="s">
        <v>26</v>
      </c>
      <c r="I1318" s="14">
        <v>15317849820</v>
      </c>
      <c r="J1318" s="14">
        <v>1797066180</v>
      </c>
      <c r="K1318" s="14">
        <v>0</v>
      </c>
      <c r="L1318" s="14">
        <f t="shared" si="27"/>
        <v>17114916000</v>
      </c>
      <c r="M1318" s="12" t="s">
        <v>734</v>
      </c>
    </row>
    <row r="1319" spans="1:13" ht="18" customHeight="1">
      <c r="A1319" s="11">
        <v>1313</v>
      </c>
      <c r="B1319" s="12" t="s">
        <v>147</v>
      </c>
      <c r="C1319" s="12" t="s">
        <v>63</v>
      </c>
      <c r="D1319" s="12">
        <v>4</v>
      </c>
      <c r="E1319" s="13" t="s">
        <v>244</v>
      </c>
      <c r="F1319" s="12" t="s">
        <v>64</v>
      </c>
      <c r="G1319" s="12" t="s">
        <v>117</v>
      </c>
      <c r="H1319" s="12" t="s">
        <v>18</v>
      </c>
      <c r="I1319" s="14">
        <v>67301000000</v>
      </c>
      <c r="J1319" s="14">
        <v>8436000000</v>
      </c>
      <c r="K1319" s="14"/>
      <c r="L1319" s="14">
        <f t="shared" si="27"/>
        <v>75737000000</v>
      </c>
      <c r="M1319" s="12"/>
    </row>
    <row r="1320" spans="1:13" ht="18" customHeight="1">
      <c r="A1320" s="11">
        <v>1314</v>
      </c>
      <c r="B1320" s="12" t="s">
        <v>147</v>
      </c>
      <c r="C1320" s="12" t="s">
        <v>200</v>
      </c>
      <c r="D1320" s="12">
        <v>4</v>
      </c>
      <c r="E1320" s="13" t="s">
        <v>4151</v>
      </c>
      <c r="F1320" s="12" t="s">
        <v>72</v>
      </c>
      <c r="G1320" s="12" t="s">
        <v>198</v>
      </c>
      <c r="H1320" s="12" t="s">
        <v>26</v>
      </c>
      <c r="I1320" s="14">
        <v>830000000</v>
      </c>
      <c r="J1320" s="14"/>
      <c r="K1320" s="14"/>
      <c r="L1320" s="14">
        <f t="shared" si="27"/>
        <v>830000000</v>
      </c>
      <c r="M1320" s="12"/>
    </row>
    <row r="1321" spans="1:13" ht="18" customHeight="1">
      <c r="A1321" s="11">
        <v>1315</v>
      </c>
      <c r="B1321" s="12" t="s">
        <v>147</v>
      </c>
      <c r="C1321" s="12" t="s">
        <v>200</v>
      </c>
      <c r="D1321" s="12">
        <v>4</v>
      </c>
      <c r="E1321" s="13" t="s">
        <v>4150</v>
      </c>
      <c r="F1321" s="57" t="s">
        <v>20</v>
      </c>
      <c r="G1321" s="12" t="s">
        <v>198</v>
      </c>
      <c r="H1321" s="12" t="s">
        <v>26</v>
      </c>
      <c r="I1321" s="14">
        <v>843000000</v>
      </c>
      <c r="J1321" s="14">
        <v>806832000</v>
      </c>
      <c r="K1321" s="14"/>
      <c r="L1321" s="14">
        <f t="shared" si="27"/>
        <v>1649832000</v>
      </c>
      <c r="M1321" s="12"/>
    </row>
    <row r="1322" spans="1:13" ht="18" customHeight="1">
      <c r="A1322" s="11">
        <v>1316</v>
      </c>
      <c r="B1322" s="76" t="s">
        <v>147</v>
      </c>
      <c r="C1322" s="76" t="s">
        <v>155</v>
      </c>
      <c r="D1322" s="76">
        <v>4</v>
      </c>
      <c r="E1322" s="124" t="s">
        <v>4153</v>
      </c>
      <c r="F1322" s="57" t="s">
        <v>20</v>
      </c>
      <c r="G1322" s="12" t="s">
        <v>312</v>
      </c>
      <c r="H1322" s="12" t="s">
        <v>1</v>
      </c>
      <c r="I1322" s="14">
        <v>97320000</v>
      </c>
      <c r="J1322" s="14">
        <v>40239506</v>
      </c>
      <c r="K1322" s="14">
        <v>0</v>
      </c>
      <c r="L1322" s="14">
        <f t="shared" si="27"/>
        <v>137559506</v>
      </c>
      <c r="M1322" s="69"/>
    </row>
    <row r="1323" spans="1:13" ht="18" customHeight="1">
      <c r="A1323" s="11">
        <v>1317</v>
      </c>
      <c r="B1323" s="11" t="s">
        <v>4435</v>
      </c>
      <c r="C1323" s="11" t="s">
        <v>120</v>
      </c>
      <c r="D1323" s="11">
        <v>4</v>
      </c>
      <c r="E1323" s="20" t="s">
        <v>4595</v>
      </c>
      <c r="F1323" s="11" t="s">
        <v>62</v>
      </c>
      <c r="G1323" s="11" t="s">
        <v>4666</v>
      </c>
      <c r="H1323" s="11" t="s">
        <v>31</v>
      </c>
      <c r="I1323" s="28">
        <v>1500000000</v>
      </c>
      <c r="J1323" s="28">
        <v>0</v>
      </c>
      <c r="K1323" s="28">
        <v>0</v>
      </c>
      <c r="L1323" s="28">
        <f t="shared" si="27"/>
        <v>1500000000</v>
      </c>
      <c r="M1323" s="11" t="s">
        <v>289</v>
      </c>
    </row>
    <row r="1324" spans="1:13" ht="18" customHeight="1">
      <c r="A1324" s="11">
        <v>1318</v>
      </c>
      <c r="B1324" s="11" t="s">
        <v>4435</v>
      </c>
      <c r="C1324" s="11" t="s">
        <v>120</v>
      </c>
      <c r="D1324" s="11">
        <v>4</v>
      </c>
      <c r="E1324" s="20" t="s">
        <v>4594</v>
      </c>
      <c r="F1324" s="11" t="s">
        <v>62</v>
      </c>
      <c r="G1324" s="11" t="s">
        <v>150</v>
      </c>
      <c r="H1324" s="11" t="s">
        <v>26</v>
      </c>
      <c r="I1324" s="28">
        <v>212305000</v>
      </c>
      <c r="J1324" s="28">
        <v>22695000</v>
      </c>
      <c r="K1324" s="28">
        <v>0</v>
      </c>
      <c r="L1324" s="28">
        <f t="shared" si="27"/>
        <v>235000000</v>
      </c>
      <c r="M1324" s="11"/>
    </row>
    <row r="1325" spans="1:13" ht="18" customHeight="1">
      <c r="A1325" s="11">
        <v>1319</v>
      </c>
      <c r="B1325" s="11" t="s">
        <v>4435</v>
      </c>
      <c r="C1325" s="11" t="s">
        <v>4596</v>
      </c>
      <c r="D1325" s="11">
        <v>4</v>
      </c>
      <c r="E1325" s="20" t="s">
        <v>4597</v>
      </c>
      <c r="F1325" s="57" t="s">
        <v>20</v>
      </c>
      <c r="G1325" s="11" t="s">
        <v>150</v>
      </c>
      <c r="H1325" s="11" t="s">
        <v>18</v>
      </c>
      <c r="I1325" s="28">
        <v>250000000</v>
      </c>
      <c r="J1325" s="28"/>
      <c r="K1325" s="28"/>
      <c r="L1325" s="28">
        <f t="shared" si="27"/>
        <v>250000000</v>
      </c>
      <c r="M1325" s="11"/>
    </row>
    <row r="1326" spans="1:13" ht="18" customHeight="1">
      <c r="A1326" s="11">
        <v>1320</v>
      </c>
      <c r="B1326" s="32" t="s">
        <v>4435</v>
      </c>
      <c r="C1326" s="32" t="s">
        <v>540</v>
      </c>
      <c r="D1326" s="32">
        <v>4</v>
      </c>
      <c r="E1326" s="47" t="s">
        <v>4503</v>
      </c>
      <c r="F1326" s="11" t="s">
        <v>4705</v>
      </c>
      <c r="G1326" s="32" t="s">
        <v>4716</v>
      </c>
      <c r="H1326" s="32" t="s">
        <v>26</v>
      </c>
      <c r="I1326" s="68">
        <v>300000000</v>
      </c>
      <c r="J1326" s="68"/>
      <c r="K1326" s="68"/>
      <c r="L1326" s="28">
        <f t="shared" si="27"/>
        <v>300000000</v>
      </c>
      <c r="M1326" s="11"/>
    </row>
    <row r="1327" spans="1:13" ht="18" customHeight="1">
      <c r="A1327" s="11">
        <v>1321</v>
      </c>
      <c r="B1327" s="32" t="s">
        <v>4435</v>
      </c>
      <c r="C1327" s="32" t="s">
        <v>540</v>
      </c>
      <c r="D1327" s="32">
        <v>4</v>
      </c>
      <c r="E1327" s="47" t="s">
        <v>4504</v>
      </c>
      <c r="F1327" s="11" t="s">
        <v>4705</v>
      </c>
      <c r="G1327" s="32" t="s">
        <v>4716</v>
      </c>
      <c r="H1327" s="32" t="s">
        <v>26</v>
      </c>
      <c r="I1327" s="68">
        <v>300000000</v>
      </c>
      <c r="J1327" s="68"/>
      <c r="K1327" s="68"/>
      <c r="L1327" s="28">
        <f t="shared" si="27"/>
        <v>300000000</v>
      </c>
      <c r="M1327" s="32"/>
    </row>
    <row r="1328" spans="1:13" ht="18" customHeight="1">
      <c r="A1328" s="11">
        <v>1322</v>
      </c>
      <c r="B1328" s="46" t="s">
        <v>4435</v>
      </c>
      <c r="C1328" s="46" t="s">
        <v>170</v>
      </c>
      <c r="D1328" s="46">
        <v>4</v>
      </c>
      <c r="E1328" s="53" t="s">
        <v>4599</v>
      </c>
      <c r="F1328" s="57" t="s">
        <v>20</v>
      </c>
      <c r="G1328" s="46" t="s">
        <v>150</v>
      </c>
      <c r="H1328" s="46" t="s">
        <v>26</v>
      </c>
      <c r="I1328" s="133">
        <v>718000000</v>
      </c>
      <c r="J1328" s="133">
        <v>10000000</v>
      </c>
      <c r="K1328" s="133">
        <v>0</v>
      </c>
      <c r="L1328" s="28">
        <f t="shared" si="27"/>
        <v>728000000</v>
      </c>
      <c r="M1328" s="46"/>
    </row>
    <row r="1329" spans="1:13" ht="18" customHeight="1">
      <c r="A1329" s="11">
        <v>1323</v>
      </c>
      <c r="B1329" s="46" t="s">
        <v>4435</v>
      </c>
      <c r="C1329" s="46" t="s">
        <v>170</v>
      </c>
      <c r="D1329" s="46">
        <v>4</v>
      </c>
      <c r="E1329" s="53" t="s">
        <v>4601</v>
      </c>
      <c r="F1329" s="57" t="s">
        <v>20</v>
      </c>
      <c r="G1329" s="46" t="s">
        <v>150</v>
      </c>
      <c r="H1329" s="46" t="s">
        <v>26</v>
      </c>
      <c r="I1329" s="133">
        <v>132000000</v>
      </c>
      <c r="J1329" s="133">
        <v>43000000</v>
      </c>
      <c r="K1329" s="133">
        <v>0</v>
      </c>
      <c r="L1329" s="28">
        <f t="shared" si="27"/>
        <v>175000000</v>
      </c>
      <c r="M1329" s="46"/>
    </row>
    <row r="1330" spans="1:13" ht="18" customHeight="1">
      <c r="A1330" s="11">
        <v>1324</v>
      </c>
      <c r="B1330" s="46" t="s">
        <v>4435</v>
      </c>
      <c r="C1330" s="46" t="s">
        <v>170</v>
      </c>
      <c r="D1330" s="46">
        <v>4</v>
      </c>
      <c r="E1330" s="53" t="s">
        <v>4600</v>
      </c>
      <c r="F1330" s="57" t="s">
        <v>20</v>
      </c>
      <c r="G1330" s="46" t="s">
        <v>150</v>
      </c>
      <c r="H1330" s="46" t="s">
        <v>26</v>
      </c>
      <c r="I1330" s="133">
        <v>684000000</v>
      </c>
      <c r="J1330" s="133">
        <v>1766000000</v>
      </c>
      <c r="K1330" s="133">
        <v>0</v>
      </c>
      <c r="L1330" s="28">
        <f t="shared" si="27"/>
        <v>2450000000</v>
      </c>
      <c r="M1330" s="46"/>
    </row>
    <row r="1331" spans="1:13" ht="18" customHeight="1">
      <c r="A1331" s="11">
        <v>1325</v>
      </c>
      <c r="B1331" s="11" t="s">
        <v>4435</v>
      </c>
      <c r="C1331" s="11" t="s">
        <v>170</v>
      </c>
      <c r="D1331" s="11">
        <v>4</v>
      </c>
      <c r="E1331" s="20" t="s">
        <v>4598</v>
      </c>
      <c r="F1331" s="57" t="s">
        <v>20</v>
      </c>
      <c r="G1331" s="11" t="s">
        <v>150</v>
      </c>
      <c r="H1331" s="11" t="s">
        <v>26</v>
      </c>
      <c r="I1331" s="28">
        <v>93000000</v>
      </c>
      <c r="J1331" s="28">
        <v>0</v>
      </c>
      <c r="K1331" s="28"/>
      <c r="L1331" s="28">
        <f t="shared" si="27"/>
        <v>93000000</v>
      </c>
      <c r="M1331" s="11"/>
    </row>
    <row r="1332" spans="1:13" ht="18" customHeight="1">
      <c r="A1332" s="11">
        <v>1326</v>
      </c>
      <c r="B1332" s="11" t="s">
        <v>4435</v>
      </c>
      <c r="C1332" s="11" t="s">
        <v>376</v>
      </c>
      <c r="D1332" s="11">
        <v>4</v>
      </c>
      <c r="E1332" s="20" t="s">
        <v>4602</v>
      </c>
      <c r="F1332" s="11" t="s">
        <v>62</v>
      </c>
      <c r="G1332" s="11" t="s">
        <v>150</v>
      </c>
      <c r="H1332" s="11" t="s">
        <v>1</v>
      </c>
      <c r="I1332" s="28">
        <v>100000000</v>
      </c>
      <c r="J1332" s="28">
        <v>100000000</v>
      </c>
      <c r="K1332" s="28">
        <v>0</v>
      </c>
      <c r="L1332" s="28">
        <f t="shared" si="27"/>
        <v>200000000</v>
      </c>
      <c r="M1332" s="223"/>
    </row>
    <row r="1333" spans="1:13" ht="18" customHeight="1">
      <c r="A1333" s="11">
        <v>1327</v>
      </c>
      <c r="B1333" s="11" t="s">
        <v>4435</v>
      </c>
      <c r="C1333" s="11" t="s">
        <v>4497</v>
      </c>
      <c r="D1333" s="11">
        <v>4</v>
      </c>
      <c r="E1333" s="20" t="s">
        <v>4603</v>
      </c>
      <c r="F1333" s="11" t="s">
        <v>28</v>
      </c>
      <c r="G1333" s="11" t="s">
        <v>150</v>
      </c>
      <c r="H1333" s="11" t="s">
        <v>26</v>
      </c>
      <c r="I1333" s="31">
        <v>317227000</v>
      </c>
      <c r="J1333" s="31">
        <v>0</v>
      </c>
      <c r="K1333" s="31">
        <v>0</v>
      </c>
      <c r="L1333" s="28">
        <f t="shared" si="27"/>
        <v>317227000</v>
      </c>
      <c r="M1333" s="11"/>
    </row>
    <row r="1334" spans="1:13" ht="18" customHeight="1">
      <c r="A1334" s="11">
        <v>1328</v>
      </c>
      <c r="B1334" s="11" t="s">
        <v>4435</v>
      </c>
      <c r="C1334" s="11" t="s">
        <v>171</v>
      </c>
      <c r="D1334" s="11">
        <v>4</v>
      </c>
      <c r="E1334" s="20" t="s">
        <v>4604</v>
      </c>
      <c r="F1334" s="11" t="s">
        <v>149</v>
      </c>
      <c r="G1334" s="11" t="s">
        <v>150</v>
      </c>
      <c r="H1334" s="11" t="s">
        <v>1</v>
      </c>
      <c r="I1334" s="31">
        <v>300000000</v>
      </c>
      <c r="J1334" s="31"/>
      <c r="K1334" s="31"/>
      <c r="L1334" s="28">
        <f t="shared" si="27"/>
        <v>300000000</v>
      </c>
      <c r="M1334" s="11"/>
    </row>
    <row r="1335" spans="1:13" ht="18" customHeight="1">
      <c r="A1335" s="11">
        <v>1329</v>
      </c>
      <c r="B1335" s="11" t="s">
        <v>4435</v>
      </c>
      <c r="C1335" s="11" t="s">
        <v>171</v>
      </c>
      <c r="D1335" s="11">
        <v>4</v>
      </c>
      <c r="E1335" s="20" t="s">
        <v>4605</v>
      </c>
      <c r="F1335" s="11" t="s">
        <v>72</v>
      </c>
      <c r="G1335" s="11" t="s">
        <v>150</v>
      </c>
      <c r="H1335" s="11" t="s">
        <v>1</v>
      </c>
      <c r="I1335" s="31">
        <v>90000000</v>
      </c>
      <c r="J1335" s="31">
        <v>70000000</v>
      </c>
      <c r="K1335" s="31"/>
      <c r="L1335" s="28">
        <f t="shared" si="27"/>
        <v>160000000</v>
      </c>
      <c r="M1335" s="11"/>
    </row>
    <row r="1336" spans="1:13" ht="18" customHeight="1">
      <c r="A1336" s="11">
        <v>1330</v>
      </c>
      <c r="B1336" s="12" t="s">
        <v>14</v>
      </c>
      <c r="C1336" s="12" t="s">
        <v>19</v>
      </c>
      <c r="D1336" s="12">
        <v>5</v>
      </c>
      <c r="E1336" s="13" t="s">
        <v>1701</v>
      </c>
      <c r="F1336" s="57" t="s">
        <v>20</v>
      </c>
      <c r="G1336" s="12" t="s">
        <v>17</v>
      </c>
      <c r="H1336" s="12" t="s">
        <v>18</v>
      </c>
      <c r="I1336" s="44">
        <v>1000000000</v>
      </c>
      <c r="J1336" s="44">
        <v>336000000</v>
      </c>
      <c r="K1336" s="44">
        <v>0</v>
      </c>
      <c r="L1336" s="44">
        <f t="shared" si="27"/>
        <v>1336000000</v>
      </c>
      <c r="M1336" s="12"/>
    </row>
    <row r="1337" spans="1:13" ht="18" customHeight="1">
      <c r="A1337" s="11">
        <v>1331</v>
      </c>
      <c r="B1337" s="12" t="s">
        <v>14</v>
      </c>
      <c r="C1337" s="12" t="s">
        <v>19</v>
      </c>
      <c r="D1337" s="12">
        <v>5</v>
      </c>
      <c r="E1337" s="13" t="s">
        <v>1702</v>
      </c>
      <c r="F1337" s="57" t="s">
        <v>20</v>
      </c>
      <c r="G1337" s="12" t="s">
        <v>17</v>
      </c>
      <c r="H1337" s="12" t="s">
        <v>18</v>
      </c>
      <c r="I1337" s="44">
        <v>800000000</v>
      </c>
      <c r="J1337" s="44">
        <v>327000000</v>
      </c>
      <c r="K1337" s="44">
        <v>0</v>
      </c>
      <c r="L1337" s="44">
        <f t="shared" si="27"/>
        <v>1127000000</v>
      </c>
      <c r="M1337" s="12"/>
    </row>
    <row r="1338" spans="1:13" ht="18" customHeight="1">
      <c r="A1338" s="11">
        <v>1332</v>
      </c>
      <c r="B1338" s="12" t="s">
        <v>14</v>
      </c>
      <c r="C1338" s="12" t="s">
        <v>19</v>
      </c>
      <c r="D1338" s="12">
        <v>5</v>
      </c>
      <c r="E1338" s="13" t="s">
        <v>1704</v>
      </c>
      <c r="F1338" s="57" t="s">
        <v>20</v>
      </c>
      <c r="G1338" s="11" t="s">
        <v>312</v>
      </c>
      <c r="H1338" s="12" t="s">
        <v>18</v>
      </c>
      <c r="I1338" s="44">
        <v>1200000000</v>
      </c>
      <c r="J1338" s="44">
        <v>258000000</v>
      </c>
      <c r="K1338" s="44">
        <v>0</v>
      </c>
      <c r="L1338" s="44">
        <f t="shared" si="27"/>
        <v>1458000000</v>
      </c>
      <c r="M1338" s="12"/>
    </row>
    <row r="1339" spans="1:13" ht="18" customHeight="1">
      <c r="A1339" s="11">
        <v>1333</v>
      </c>
      <c r="B1339" s="12" t="s">
        <v>14</v>
      </c>
      <c r="C1339" s="12" t="s">
        <v>19</v>
      </c>
      <c r="D1339" s="12">
        <v>5</v>
      </c>
      <c r="E1339" s="13" t="s">
        <v>1703</v>
      </c>
      <c r="F1339" s="57" t="s">
        <v>20</v>
      </c>
      <c r="G1339" s="11" t="s">
        <v>312</v>
      </c>
      <c r="H1339" s="12" t="s">
        <v>18</v>
      </c>
      <c r="I1339" s="44">
        <v>1200000000</v>
      </c>
      <c r="J1339" s="44">
        <v>312000000</v>
      </c>
      <c r="K1339" s="44">
        <v>0</v>
      </c>
      <c r="L1339" s="44">
        <f t="shared" si="27"/>
        <v>1512000000</v>
      </c>
      <c r="M1339" s="12"/>
    </row>
    <row r="1340" spans="1:13" ht="18" customHeight="1">
      <c r="A1340" s="11">
        <v>1334</v>
      </c>
      <c r="B1340" s="12" t="s">
        <v>14</v>
      </c>
      <c r="C1340" s="12" t="s">
        <v>15</v>
      </c>
      <c r="D1340" s="12">
        <v>5</v>
      </c>
      <c r="E1340" s="13" t="s">
        <v>1707</v>
      </c>
      <c r="F1340" s="12" t="s">
        <v>16</v>
      </c>
      <c r="G1340" s="11" t="s">
        <v>312</v>
      </c>
      <c r="H1340" s="12" t="s">
        <v>18</v>
      </c>
      <c r="I1340" s="44">
        <v>7400000000</v>
      </c>
      <c r="J1340" s="44"/>
      <c r="K1340" s="44">
        <v>0</v>
      </c>
      <c r="L1340" s="44">
        <f t="shared" si="27"/>
        <v>7400000000</v>
      </c>
      <c r="M1340" s="12"/>
    </row>
    <row r="1341" spans="1:13" ht="18" customHeight="1">
      <c r="A1341" s="11">
        <v>1335</v>
      </c>
      <c r="B1341" s="12" t="s">
        <v>14</v>
      </c>
      <c r="C1341" s="12" t="s">
        <v>15</v>
      </c>
      <c r="D1341" s="12">
        <v>5</v>
      </c>
      <c r="E1341" s="13" t="s">
        <v>1705</v>
      </c>
      <c r="F1341" s="12" t="s">
        <v>16</v>
      </c>
      <c r="G1341" s="12" t="s">
        <v>17</v>
      </c>
      <c r="H1341" s="12" t="s">
        <v>18</v>
      </c>
      <c r="I1341" s="44">
        <v>99200000000</v>
      </c>
      <c r="J1341" s="44"/>
      <c r="K1341" s="44">
        <v>0</v>
      </c>
      <c r="L1341" s="44">
        <f t="shared" si="27"/>
        <v>99200000000</v>
      </c>
      <c r="M1341" s="12"/>
    </row>
    <row r="1342" spans="1:13" ht="18" customHeight="1">
      <c r="A1342" s="11">
        <v>1336</v>
      </c>
      <c r="B1342" s="12" t="s">
        <v>298</v>
      </c>
      <c r="C1342" s="12" t="s">
        <v>332</v>
      </c>
      <c r="D1342" s="12">
        <v>5</v>
      </c>
      <c r="E1342" s="16" t="s">
        <v>392</v>
      </c>
      <c r="F1342" s="57" t="s">
        <v>20</v>
      </c>
      <c r="G1342" s="12" t="s">
        <v>312</v>
      </c>
      <c r="H1342" s="12" t="s">
        <v>26</v>
      </c>
      <c r="I1342" s="44">
        <f>25000000*2</f>
        <v>50000000</v>
      </c>
      <c r="J1342" s="44"/>
      <c r="K1342" s="44"/>
      <c r="L1342" s="44">
        <f t="shared" si="27"/>
        <v>50000000</v>
      </c>
      <c r="M1342" s="12"/>
    </row>
    <row r="1343" spans="1:13" ht="18" customHeight="1">
      <c r="A1343" s="11">
        <v>1337</v>
      </c>
      <c r="B1343" s="12" t="s">
        <v>298</v>
      </c>
      <c r="C1343" s="12" t="s">
        <v>321</v>
      </c>
      <c r="D1343" s="12">
        <v>5</v>
      </c>
      <c r="E1343" s="16" t="s">
        <v>390</v>
      </c>
      <c r="F1343" s="12" t="s">
        <v>55</v>
      </c>
      <c r="G1343" s="12" t="s">
        <v>301</v>
      </c>
      <c r="H1343" s="12" t="s">
        <v>26</v>
      </c>
      <c r="I1343" s="44">
        <v>293000000</v>
      </c>
      <c r="J1343" s="77"/>
      <c r="K1343" s="77">
        <v>0</v>
      </c>
      <c r="L1343" s="44">
        <f t="shared" si="27"/>
        <v>293000000</v>
      </c>
      <c r="M1343" s="12"/>
    </row>
    <row r="1344" spans="1:13" ht="18" customHeight="1">
      <c r="A1344" s="11">
        <v>1338</v>
      </c>
      <c r="B1344" s="12" t="s">
        <v>21</v>
      </c>
      <c r="C1344" s="12" t="s">
        <v>22</v>
      </c>
      <c r="D1344" s="12">
        <v>5</v>
      </c>
      <c r="E1344" s="16" t="s">
        <v>391</v>
      </c>
      <c r="F1344" s="12" t="s">
        <v>25</v>
      </c>
      <c r="G1344" s="12" t="s">
        <v>301</v>
      </c>
      <c r="H1344" s="12" t="s">
        <v>26</v>
      </c>
      <c r="I1344" s="44">
        <v>80000000</v>
      </c>
      <c r="J1344" s="44"/>
      <c r="K1344" s="44"/>
      <c r="L1344" s="44">
        <f t="shared" ref="L1344:L1375" si="28">I1344+J1344+K1344</f>
        <v>80000000</v>
      </c>
      <c r="M1344" s="12"/>
    </row>
    <row r="1345" spans="1:13" ht="18" customHeight="1">
      <c r="A1345" s="11">
        <v>1339</v>
      </c>
      <c r="B1345" s="12" t="s">
        <v>298</v>
      </c>
      <c r="C1345" s="12" t="s">
        <v>383</v>
      </c>
      <c r="D1345" s="12">
        <v>5</v>
      </c>
      <c r="E1345" s="16" t="s">
        <v>393</v>
      </c>
      <c r="F1345" s="12" t="s">
        <v>116</v>
      </c>
      <c r="G1345" s="12" t="s">
        <v>312</v>
      </c>
      <c r="H1345" s="12" t="s">
        <v>26</v>
      </c>
      <c r="I1345" s="44">
        <v>84092785</v>
      </c>
      <c r="J1345" s="44">
        <v>16225433</v>
      </c>
      <c r="K1345" s="44">
        <v>0</v>
      </c>
      <c r="L1345" s="44">
        <f t="shared" si="28"/>
        <v>100318218</v>
      </c>
      <c r="M1345" s="12"/>
    </row>
    <row r="1346" spans="1:13" ht="18" customHeight="1">
      <c r="A1346" s="11">
        <v>1340</v>
      </c>
      <c r="B1346" s="12" t="s">
        <v>298</v>
      </c>
      <c r="C1346" s="12" t="s">
        <v>383</v>
      </c>
      <c r="D1346" s="12">
        <v>5</v>
      </c>
      <c r="E1346" s="16" t="s">
        <v>394</v>
      </c>
      <c r="F1346" s="12" t="s">
        <v>116</v>
      </c>
      <c r="G1346" s="12" t="s">
        <v>312</v>
      </c>
      <c r="H1346" s="12" t="s">
        <v>26</v>
      </c>
      <c r="I1346" s="44">
        <v>184862664</v>
      </c>
      <c r="J1346" s="44">
        <v>37204810</v>
      </c>
      <c r="K1346" s="44">
        <v>0</v>
      </c>
      <c r="L1346" s="44">
        <f t="shared" si="28"/>
        <v>222067474</v>
      </c>
      <c r="M1346" s="12"/>
    </row>
    <row r="1347" spans="1:13" ht="18" customHeight="1">
      <c r="A1347" s="11">
        <v>1341</v>
      </c>
      <c r="B1347" s="11" t="s">
        <v>36</v>
      </c>
      <c r="C1347" s="11" t="s">
        <v>529</v>
      </c>
      <c r="D1347" s="11">
        <v>5</v>
      </c>
      <c r="E1347" s="22" t="s">
        <v>688</v>
      </c>
      <c r="F1347" s="11" t="s">
        <v>116</v>
      </c>
      <c r="G1347" s="11" t="s">
        <v>17</v>
      </c>
      <c r="H1347" s="11" t="s">
        <v>26</v>
      </c>
      <c r="I1347" s="15">
        <v>19000000</v>
      </c>
      <c r="J1347" s="15"/>
      <c r="K1347" s="15"/>
      <c r="L1347" s="15">
        <f t="shared" si="28"/>
        <v>19000000</v>
      </c>
      <c r="M1347" s="12"/>
    </row>
    <row r="1348" spans="1:13" ht="18" customHeight="1">
      <c r="A1348" s="11">
        <v>1342</v>
      </c>
      <c r="B1348" s="11" t="s">
        <v>36</v>
      </c>
      <c r="C1348" s="11" t="s">
        <v>524</v>
      </c>
      <c r="D1348" s="11">
        <v>5</v>
      </c>
      <c r="E1348" s="22" t="s">
        <v>682</v>
      </c>
      <c r="F1348" s="11" t="s">
        <v>116</v>
      </c>
      <c r="G1348" s="11" t="s">
        <v>17</v>
      </c>
      <c r="H1348" s="11" t="s">
        <v>31</v>
      </c>
      <c r="I1348" s="15">
        <v>1022167000</v>
      </c>
      <c r="J1348" s="15">
        <v>994270000</v>
      </c>
      <c r="K1348" s="15"/>
      <c r="L1348" s="15">
        <f t="shared" si="28"/>
        <v>2016437000</v>
      </c>
      <c r="M1348" s="11" t="s">
        <v>4645</v>
      </c>
    </row>
    <row r="1349" spans="1:13" ht="18" customHeight="1">
      <c r="A1349" s="11">
        <v>1343</v>
      </c>
      <c r="B1349" s="11" t="s">
        <v>36</v>
      </c>
      <c r="C1349" s="11" t="s">
        <v>524</v>
      </c>
      <c r="D1349" s="11">
        <v>5</v>
      </c>
      <c r="E1349" s="22" t="s">
        <v>683</v>
      </c>
      <c r="F1349" s="11" t="s">
        <v>116</v>
      </c>
      <c r="G1349" s="11" t="s">
        <v>17</v>
      </c>
      <c r="H1349" s="11" t="s">
        <v>26</v>
      </c>
      <c r="I1349" s="15">
        <v>494451000</v>
      </c>
      <c r="J1349" s="15">
        <v>736671000</v>
      </c>
      <c r="K1349" s="15"/>
      <c r="L1349" s="15">
        <f t="shared" si="28"/>
        <v>1231122000</v>
      </c>
      <c r="M1349" s="11"/>
    </row>
    <row r="1350" spans="1:13" ht="18" customHeight="1">
      <c r="A1350" s="11">
        <v>1344</v>
      </c>
      <c r="B1350" s="11" t="s">
        <v>36</v>
      </c>
      <c r="C1350" s="11" t="s">
        <v>524</v>
      </c>
      <c r="D1350" s="11">
        <v>5</v>
      </c>
      <c r="E1350" s="22" t="s">
        <v>684</v>
      </c>
      <c r="F1350" s="11" t="s">
        <v>116</v>
      </c>
      <c r="G1350" s="11" t="s">
        <v>17</v>
      </c>
      <c r="H1350" s="11" t="s">
        <v>31</v>
      </c>
      <c r="I1350" s="15">
        <v>672165000</v>
      </c>
      <c r="J1350" s="15">
        <v>817169000</v>
      </c>
      <c r="K1350" s="15"/>
      <c r="L1350" s="15">
        <f t="shared" si="28"/>
        <v>1489334000</v>
      </c>
      <c r="M1350" s="11" t="s">
        <v>4645</v>
      </c>
    </row>
    <row r="1351" spans="1:13" ht="18" customHeight="1">
      <c r="A1351" s="11">
        <v>1345</v>
      </c>
      <c r="B1351" s="11" t="s">
        <v>36</v>
      </c>
      <c r="C1351" s="11" t="s">
        <v>524</v>
      </c>
      <c r="D1351" s="11">
        <v>5</v>
      </c>
      <c r="E1351" s="22" t="s">
        <v>685</v>
      </c>
      <c r="F1351" s="11" t="s">
        <v>116</v>
      </c>
      <c r="G1351" s="11" t="s">
        <v>17</v>
      </c>
      <c r="H1351" s="11" t="s">
        <v>26</v>
      </c>
      <c r="I1351" s="15">
        <v>358481000</v>
      </c>
      <c r="J1351" s="15">
        <v>595631000</v>
      </c>
      <c r="K1351" s="15"/>
      <c r="L1351" s="15">
        <f t="shared" si="28"/>
        <v>954112000</v>
      </c>
      <c r="M1351" s="11"/>
    </row>
    <row r="1352" spans="1:13" ht="18" customHeight="1">
      <c r="A1352" s="11">
        <v>1346</v>
      </c>
      <c r="B1352" s="11" t="s">
        <v>36</v>
      </c>
      <c r="C1352" s="11" t="s">
        <v>524</v>
      </c>
      <c r="D1352" s="11">
        <v>5</v>
      </c>
      <c r="E1352" s="22" t="s">
        <v>686</v>
      </c>
      <c r="F1352" s="11" t="s">
        <v>116</v>
      </c>
      <c r="G1352" s="11" t="s">
        <v>17</v>
      </c>
      <c r="H1352" s="11" t="s">
        <v>31</v>
      </c>
      <c r="I1352" s="15">
        <v>960033000</v>
      </c>
      <c r="J1352" s="15">
        <v>1646860000</v>
      </c>
      <c r="K1352" s="15"/>
      <c r="L1352" s="15">
        <f t="shared" si="28"/>
        <v>2606893000</v>
      </c>
      <c r="M1352" s="11" t="s">
        <v>4645</v>
      </c>
    </row>
    <row r="1353" spans="1:13" ht="18" customHeight="1">
      <c r="A1353" s="11">
        <v>1347</v>
      </c>
      <c r="B1353" s="11" t="s">
        <v>36</v>
      </c>
      <c r="C1353" s="11" t="s">
        <v>524</v>
      </c>
      <c r="D1353" s="11">
        <v>5</v>
      </c>
      <c r="E1353" s="22" t="s">
        <v>687</v>
      </c>
      <c r="F1353" s="11" t="s">
        <v>116</v>
      </c>
      <c r="G1353" s="11" t="s">
        <v>17</v>
      </c>
      <c r="H1353" s="11" t="s">
        <v>26</v>
      </c>
      <c r="I1353" s="15">
        <v>413368000</v>
      </c>
      <c r="J1353" s="15">
        <v>773728000</v>
      </c>
      <c r="K1353" s="15"/>
      <c r="L1353" s="15">
        <f t="shared" si="28"/>
        <v>1187096000</v>
      </c>
      <c r="M1353" s="11"/>
    </row>
    <row r="1354" spans="1:13" ht="18" customHeight="1">
      <c r="A1354" s="11">
        <v>1348</v>
      </c>
      <c r="B1354" s="11" t="s">
        <v>36</v>
      </c>
      <c r="C1354" s="11" t="s">
        <v>689</v>
      </c>
      <c r="D1354" s="11">
        <v>5</v>
      </c>
      <c r="E1354" s="22" t="s">
        <v>690</v>
      </c>
      <c r="F1354" s="11" t="s">
        <v>116</v>
      </c>
      <c r="G1354" s="11" t="s">
        <v>17</v>
      </c>
      <c r="H1354" s="11" t="s">
        <v>1</v>
      </c>
      <c r="I1354" s="15">
        <v>10500000</v>
      </c>
      <c r="J1354" s="15">
        <v>3200000</v>
      </c>
      <c r="K1354" s="15"/>
      <c r="L1354" s="15">
        <f t="shared" si="28"/>
        <v>13700000</v>
      </c>
      <c r="M1354" s="11"/>
    </row>
    <row r="1355" spans="1:13" ht="18" customHeight="1">
      <c r="A1355" s="11">
        <v>1349</v>
      </c>
      <c r="B1355" s="12" t="s">
        <v>543</v>
      </c>
      <c r="C1355" s="11" t="s">
        <v>125</v>
      </c>
      <c r="D1355" s="11">
        <v>5</v>
      </c>
      <c r="E1355" s="22" t="s">
        <v>692</v>
      </c>
      <c r="F1355" s="57" t="s">
        <v>20</v>
      </c>
      <c r="G1355" s="11" t="s">
        <v>17</v>
      </c>
      <c r="H1355" s="11" t="s">
        <v>26</v>
      </c>
      <c r="I1355" s="30">
        <v>150000000</v>
      </c>
      <c r="J1355" s="30">
        <v>2000000000</v>
      </c>
      <c r="K1355" s="30">
        <v>220000000</v>
      </c>
      <c r="L1355" s="15">
        <f t="shared" si="28"/>
        <v>2370000000</v>
      </c>
      <c r="M1355" s="11"/>
    </row>
    <row r="1356" spans="1:13" ht="18" customHeight="1">
      <c r="A1356" s="11">
        <v>1350</v>
      </c>
      <c r="B1356" s="12" t="s">
        <v>543</v>
      </c>
      <c r="C1356" s="11" t="s">
        <v>125</v>
      </c>
      <c r="D1356" s="11">
        <v>5</v>
      </c>
      <c r="E1356" s="22" t="s">
        <v>694</v>
      </c>
      <c r="F1356" s="57" t="s">
        <v>20</v>
      </c>
      <c r="G1356" s="11" t="s">
        <v>17</v>
      </c>
      <c r="H1356" s="11" t="s">
        <v>26</v>
      </c>
      <c r="I1356" s="30">
        <v>70000000</v>
      </c>
      <c r="J1356" s="30"/>
      <c r="K1356" s="30"/>
      <c r="L1356" s="15">
        <f t="shared" si="28"/>
        <v>70000000</v>
      </c>
      <c r="M1356" s="11"/>
    </row>
    <row r="1357" spans="1:13" ht="18" customHeight="1">
      <c r="A1357" s="11">
        <v>1351</v>
      </c>
      <c r="B1357" s="12" t="s">
        <v>543</v>
      </c>
      <c r="C1357" s="11" t="s">
        <v>125</v>
      </c>
      <c r="D1357" s="11">
        <v>5</v>
      </c>
      <c r="E1357" s="22" t="s">
        <v>693</v>
      </c>
      <c r="F1357" s="57" t="s">
        <v>20</v>
      </c>
      <c r="G1357" s="11" t="s">
        <v>17</v>
      </c>
      <c r="H1357" s="11" t="s">
        <v>26</v>
      </c>
      <c r="I1357" s="30">
        <v>160000000</v>
      </c>
      <c r="J1357" s="30"/>
      <c r="K1357" s="30"/>
      <c r="L1357" s="15">
        <f t="shared" si="28"/>
        <v>160000000</v>
      </c>
      <c r="M1357" s="11"/>
    </row>
    <row r="1358" spans="1:13" ht="18" customHeight="1">
      <c r="A1358" s="11">
        <v>1352</v>
      </c>
      <c r="B1358" s="12" t="s">
        <v>543</v>
      </c>
      <c r="C1358" s="11" t="s">
        <v>125</v>
      </c>
      <c r="D1358" s="11">
        <v>5</v>
      </c>
      <c r="E1358" s="22" t="s">
        <v>691</v>
      </c>
      <c r="F1358" s="57" t="s">
        <v>20</v>
      </c>
      <c r="G1358" s="11" t="s">
        <v>17</v>
      </c>
      <c r="H1358" s="12" t="s">
        <v>1</v>
      </c>
      <c r="I1358" s="30">
        <v>100000000</v>
      </c>
      <c r="J1358" s="30">
        <v>204000000</v>
      </c>
      <c r="K1358" s="30">
        <v>60000000</v>
      </c>
      <c r="L1358" s="15">
        <f t="shared" si="28"/>
        <v>364000000</v>
      </c>
      <c r="M1358" s="11"/>
    </row>
    <row r="1359" spans="1:13" ht="18" customHeight="1">
      <c r="A1359" s="11">
        <v>1353</v>
      </c>
      <c r="B1359" s="11" t="s">
        <v>543</v>
      </c>
      <c r="C1359" s="11" t="s">
        <v>171</v>
      </c>
      <c r="D1359" s="11">
        <v>5</v>
      </c>
      <c r="E1359" s="22" t="s">
        <v>680</v>
      </c>
      <c r="F1359" s="11" t="s">
        <v>16</v>
      </c>
      <c r="G1359" s="11" t="s">
        <v>17</v>
      </c>
      <c r="H1359" s="11" t="s">
        <v>26</v>
      </c>
      <c r="I1359" s="15">
        <v>6500000000</v>
      </c>
      <c r="J1359" s="15">
        <v>2500000000</v>
      </c>
      <c r="K1359" s="15">
        <v>2000000000</v>
      </c>
      <c r="L1359" s="15">
        <f t="shared" si="28"/>
        <v>11000000000</v>
      </c>
      <c r="M1359" s="11"/>
    </row>
    <row r="1360" spans="1:13" ht="18" customHeight="1">
      <c r="A1360" s="11">
        <v>1354</v>
      </c>
      <c r="B1360" s="11" t="s">
        <v>543</v>
      </c>
      <c r="C1360" s="11" t="s">
        <v>171</v>
      </c>
      <c r="D1360" s="11">
        <v>5</v>
      </c>
      <c r="E1360" s="22" t="s">
        <v>681</v>
      </c>
      <c r="F1360" s="11" t="s">
        <v>160</v>
      </c>
      <c r="G1360" s="11" t="s">
        <v>17</v>
      </c>
      <c r="H1360" s="11" t="s">
        <v>1</v>
      </c>
      <c r="I1360" s="15">
        <v>70000000</v>
      </c>
      <c r="J1360" s="15"/>
      <c r="K1360" s="15"/>
      <c r="L1360" s="15">
        <f t="shared" si="28"/>
        <v>70000000</v>
      </c>
      <c r="M1360" s="11"/>
    </row>
    <row r="1361" spans="1:13" ht="18" customHeight="1">
      <c r="A1361" s="11">
        <v>1355</v>
      </c>
      <c r="B1361" s="12" t="s">
        <v>543</v>
      </c>
      <c r="C1361" s="46" t="s">
        <v>560</v>
      </c>
      <c r="D1361" s="12">
        <v>5</v>
      </c>
      <c r="E1361" s="16" t="s">
        <v>695</v>
      </c>
      <c r="F1361" s="57" t="s">
        <v>20</v>
      </c>
      <c r="G1361" s="12" t="s">
        <v>17</v>
      </c>
      <c r="H1361" s="12" t="s">
        <v>31</v>
      </c>
      <c r="I1361" s="56">
        <v>132000000</v>
      </c>
      <c r="J1361" s="56">
        <v>392000000</v>
      </c>
      <c r="K1361" s="56"/>
      <c r="L1361" s="15">
        <f t="shared" si="28"/>
        <v>524000000</v>
      </c>
      <c r="M1361" s="69" t="s">
        <v>696</v>
      </c>
    </row>
    <row r="1362" spans="1:13" ht="18" customHeight="1">
      <c r="A1362" s="11">
        <v>1356</v>
      </c>
      <c r="B1362" s="32" t="s">
        <v>36</v>
      </c>
      <c r="C1362" s="57" t="s">
        <v>678</v>
      </c>
      <c r="D1362" s="57">
        <v>5</v>
      </c>
      <c r="E1362" s="93" t="s">
        <v>679</v>
      </c>
      <c r="F1362" s="12" t="s">
        <v>116</v>
      </c>
      <c r="G1362" s="12" t="s">
        <v>17</v>
      </c>
      <c r="H1362" s="57" t="s">
        <v>26</v>
      </c>
      <c r="I1362" s="83">
        <v>78240240</v>
      </c>
      <c r="J1362" s="83"/>
      <c r="K1362" s="56"/>
      <c r="L1362" s="15">
        <f t="shared" si="28"/>
        <v>78240240</v>
      </c>
      <c r="M1362" s="12"/>
    </row>
    <row r="1363" spans="1:13" ht="18" customHeight="1">
      <c r="A1363" s="11">
        <v>1357</v>
      </c>
      <c r="B1363" s="11" t="s">
        <v>889</v>
      </c>
      <c r="C1363" s="11" t="s">
        <v>29</v>
      </c>
      <c r="D1363" s="11">
        <v>5</v>
      </c>
      <c r="E1363" s="20" t="s">
        <v>941</v>
      </c>
      <c r="F1363" s="11" t="s">
        <v>62</v>
      </c>
      <c r="G1363" s="11" t="s">
        <v>37</v>
      </c>
      <c r="H1363" s="11" t="s">
        <v>18</v>
      </c>
      <c r="I1363" s="15">
        <v>94361866</v>
      </c>
      <c r="J1363" s="15">
        <v>8522205</v>
      </c>
      <c r="K1363" s="15">
        <v>0</v>
      </c>
      <c r="L1363" s="14">
        <f t="shared" si="28"/>
        <v>102884071</v>
      </c>
      <c r="M1363" s="11"/>
    </row>
    <row r="1364" spans="1:13" ht="18" customHeight="1">
      <c r="A1364" s="11">
        <v>1358</v>
      </c>
      <c r="B1364" s="11" t="s">
        <v>889</v>
      </c>
      <c r="C1364" s="11" t="s">
        <v>897</v>
      </c>
      <c r="D1364" s="11">
        <v>5</v>
      </c>
      <c r="E1364" s="33" t="s">
        <v>898</v>
      </c>
      <c r="F1364" s="12" t="s">
        <v>116</v>
      </c>
      <c r="G1364" s="11" t="s">
        <v>17</v>
      </c>
      <c r="H1364" s="11" t="s">
        <v>1</v>
      </c>
      <c r="I1364" s="15">
        <v>20000000</v>
      </c>
      <c r="J1364" s="15">
        <v>0</v>
      </c>
      <c r="K1364" s="15">
        <v>0</v>
      </c>
      <c r="L1364" s="14">
        <f t="shared" si="28"/>
        <v>20000000</v>
      </c>
      <c r="M1364" s="11"/>
    </row>
    <row r="1365" spans="1:13" ht="18" customHeight="1">
      <c r="A1365" s="11">
        <v>1359</v>
      </c>
      <c r="B1365" s="11" t="s">
        <v>889</v>
      </c>
      <c r="C1365" s="32" t="s">
        <v>991</v>
      </c>
      <c r="D1365" s="17">
        <v>5</v>
      </c>
      <c r="E1365" s="18" t="s">
        <v>1080</v>
      </c>
      <c r="F1365" s="57" t="s">
        <v>20</v>
      </c>
      <c r="G1365" s="17" t="s">
        <v>17</v>
      </c>
      <c r="H1365" s="17" t="s">
        <v>0</v>
      </c>
      <c r="I1365" s="19">
        <v>105000000</v>
      </c>
      <c r="J1365" s="19">
        <v>5000000</v>
      </c>
      <c r="K1365" s="19">
        <v>0</v>
      </c>
      <c r="L1365" s="14">
        <f t="shared" si="28"/>
        <v>110000000</v>
      </c>
      <c r="M1365" s="17"/>
    </row>
    <row r="1366" spans="1:13" ht="18" customHeight="1">
      <c r="A1366" s="11">
        <v>1360</v>
      </c>
      <c r="B1366" s="11" t="s">
        <v>889</v>
      </c>
      <c r="C1366" s="32" t="s">
        <v>991</v>
      </c>
      <c r="D1366" s="32">
        <v>5</v>
      </c>
      <c r="E1366" s="33" t="s">
        <v>1056</v>
      </c>
      <c r="F1366" s="57" t="s">
        <v>20</v>
      </c>
      <c r="G1366" s="11" t="s">
        <v>17</v>
      </c>
      <c r="H1366" s="11" t="s">
        <v>26</v>
      </c>
      <c r="I1366" s="15">
        <v>277000000</v>
      </c>
      <c r="J1366" s="15">
        <v>1723000000</v>
      </c>
      <c r="K1366" s="15">
        <v>0</v>
      </c>
      <c r="L1366" s="14">
        <f t="shared" si="28"/>
        <v>2000000000</v>
      </c>
      <c r="M1366" s="11"/>
    </row>
    <row r="1367" spans="1:13" ht="18" customHeight="1">
      <c r="A1367" s="11">
        <v>1361</v>
      </c>
      <c r="B1367" s="11" t="s">
        <v>889</v>
      </c>
      <c r="C1367" s="11" t="s">
        <v>919</v>
      </c>
      <c r="D1367" s="11">
        <v>5</v>
      </c>
      <c r="E1367" s="20" t="s">
        <v>931</v>
      </c>
      <c r="F1367" s="12" t="s">
        <v>116</v>
      </c>
      <c r="G1367" s="11" t="s">
        <v>17</v>
      </c>
      <c r="H1367" s="11" t="s">
        <v>1</v>
      </c>
      <c r="I1367" s="15">
        <v>80000000</v>
      </c>
      <c r="J1367" s="15"/>
      <c r="K1367" s="15"/>
      <c r="L1367" s="14">
        <f t="shared" si="28"/>
        <v>80000000</v>
      </c>
      <c r="M1367" s="11"/>
    </row>
    <row r="1368" spans="1:13" ht="18" customHeight="1">
      <c r="A1368" s="11">
        <v>1362</v>
      </c>
      <c r="B1368" s="11" t="s">
        <v>889</v>
      </c>
      <c r="C1368" s="12" t="s">
        <v>540</v>
      </c>
      <c r="D1368" s="12">
        <v>5</v>
      </c>
      <c r="E1368" s="13" t="s">
        <v>900</v>
      </c>
      <c r="F1368" s="12" t="s">
        <v>116</v>
      </c>
      <c r="G1368" s="12" t="s">
        <v>17</v>
      </c>
      <c r="H1368" s="12" t="s">
        <v>26</v>
      </c>
      <c r="I1368" s="14">
        <v>23000000</v>
      </c>
      <c r="J1368" s="14">
        <v>1000000</v>
      </c>
      <c r="K1368" s="14">
        <v>0</v>
      </c>
      <c r="L1368" s="14">
        <f t="shared" si="28"/>
        <v>24000000</v>
      </c>
      <c r="M1368" s="66"/>
    </row>
    <row r="1369" spans="1:13" ht="18" customHeight="1">
      <c r="A1369" s="11">
        <v>1363</v>
      </c>
      <c r="B1369" s="11" t="s">
        <v>889</v>
      </c>
      <c r="C1369" s="12" t="s">
        <v>540</v>
      </c>
      <c r="D1369" s="12">
        <v>5</v>
      </c>
      <c r="E1369" s="13" t="s">
        <v>900</v>
      </c>
      <c r="F1369" s="12" t="s">
        <v>116</v>
      </c>
      <c r="G1369" s="12" t="s">
        <v>17</v>
      </c>
      <c r="H1369" s="12" t="s">
        <v>26</v>
      </c>
      <c r="I1369" s="14">
        <v>23000000</v>
      </c>
      <c r="J1369" s="14">
        <v>1000000</v>
      </c>
      <c r="K1369" s="14">
        <v>0</v>
      </c>
      <c r="L1369" s="14">
        <f t="shared" si="28"/>
        <v>24000000</v>
      </c>
      <c r="M1369" s="90"/>
    </row>
    <row r="1370" spans="1:13" ht="18" customHeight="1">
      <c r="A1370" s="11">
        <v>1364</v>
      </c>
      <c r="B1370" s="11" t="s">
        <v>889</v>
      </c>
      <c r="C1370" s="11" t="s">
        <v>170</v>
      </c>
      <c r="D1370" s="11">
        <v>5</v>
      </c>
      <c r="E1370" s="20" t="s">
        <v>901</v>
      </c>
      <c r="F1370" s="57" t="s">
        <v>20</v>
      </c>
      <c r="G1370" s="11" t="s">
        <v>17</v>
      </c>
      <c r="H1370" s="11" t="s">
        <v>26</v>
      </c>
      <c r="I1370" s="15">
        <v>30000000</v>
      </c>
      <c r="J1370" s="15">
        <v>0</v>
      </c>
      <c r="K1370" s="15">
        <v>0</v>
      </c>
      <c r="L1370" s="14">
        <f t="shared" si="28"/>
        <v>30000000</v>
      </c>
      <c r="M1370" s="11"/>
    </row>
    <row r="1371" spans="1:13" ht="18" customHeight="1">
      <c r="A1371" s="11">
        <v>1365</v>
      </c>
      <c r="B1371" s="11" t="s">
        <v>889</v>
      </c>
      <c r="C1371" s="11" t="s">
        <v>46</v>
      </c>
      <c r="D1371" s="11">
        <v>5</v>
      </c>
      <c r="E1371" s="20" t="s">
        <v>967</v>
      </c>
      <c r="F1371" s="12" t="s">
        <v>116</v>
      </c>
      <c r="G1371" s="11" t="s">
        <v>37</v>
      </c>
      <c r="H1371" s="11" t="s">
        <v>18</v>
      </c>
      <c r="I1371" s="15">
        <v>126000000</v>
      </c>
      <c r="J1371" s="15">
        <v>58000000</v>
      </c>
      <c r="K1371" s="15"/>
      <c r="L1371" s="14">
        <f t="shared" si="28"/>
        <v>184000000</v>
      </c>
      <c r="M1371" s="11"/>
    </row>
    <row r="1372" spans="1:13" ht="18" customHeight="1">
      <c r="A1372" s="11">
        <v>1366</v>
      </c>
      <c r="B1372" s="11" t="s">
        <v>889</v>
      </c>
      <c r="C1372" s="12" t="s">
        <v>46</v>
      </c>
      <c r="D1372" s="12">
        <v>5</v>
      </c>
      <c r="E1372" s="13" t="s">
        <v>912</v>
      </c>
      <c r="F1372" s="12" t="s">
        <v>116</v>
      </c>
      <c r="G1372" s="12" t="s">
        <v>37</v>
      </c>
      <c r="H1372" s="12" t="s">
        <v>26</v>
      </c>
      <c r="I1372" s="14">
        <v>45000000</v>
      </c>
      <c r="J1372" s="14"/>
      <c r="K1372" s="14"/>
      <c r="L1372" s="14">
        <f t="shared" si="28"/>
        <v>45000000</v>
      </c>
      <c r="M1372" s="12"/>
    </row>
    <row r="1373" spans="1:13" ht="18" customHeight="1">
      <c r="A1373" s="11">
        <v>1367</v>
      </c>
      <c r="B1373" s="11" t="s">
        <v>1248</v>
      </c>
      <c r="C1373" s="11" t="s">
        <v>292</v>
      </c>
      <c r="D1373" s="11">
        <v>5</v>
      </c>
      <c r="E1373" s="20" t="s">
        <v>1322</v>
      </c>
      <c r="F1373" s="11" t="s">
        <v>62</v>
      </c>
      <c r="G1373" s="11" t="s">
        <v>202</v>
      </c>
      <c r="H1373" s="11" t="s">
        <v>0</v>
      </c>
      <c r="I1373" s="28">
        <v>20000000</v>
      </c>
      <c r="J1373" s="28">
        <v>10000000</v>
      </c>
      <c r="K1373" s="28">
        <v>5000000</v>
      </c>
      <c r="L1373" s="28">
        <f t="shared" si="28"/>
        <v>35000000</v>
      </c>
      <c r="M1373" s="11"/>
    </row>
    <row r="1374" spans="1:13" ht="18" customHeight="1">
      <c r="A1374" s="11">
        <v>1368</v>
      </c>
      <c r="B1374" s="11" t="s">
        <v>1248</v>
      </c>
      <c r="C1374" s="11" t="s">
        <v>1284</v>
      </c>
      <c r="D1374" s="11">
        <v>5</v>
      </c>
      <c r="E1374" s="20" t="s">
        <v>1323</v>
      </c>
      <c r="F1374" s="11" t="s">
        <v>28</v>
      </c>
      <c r="G1374" s="11" t="s">
        <v>202</v>
      </c>
      <c r="H1374" s="11" t="s">
        <v>0</v>
      </c>
      <c r="I1374" s="28">
        <v>1825643000</v>
      </c>
      <c r="J1374" s="28">
        <v>1029433000</v>
      </c>
      <c r="K1374" s="28">
        <v>3621000</v>
      </c>
      <c r="L1374" s="28">
        <f t="shared" si="28"/>
        <v>2858697000</v>
      </c>
      <c r="M1374" s="11"/>
    </row>
    <row r="1375" spans="1:13" ht="18" customHeight="1">
      <c r="A1375" s="11">
        <v>1369</v>
      </c>
      <c r="B1375" s="11" t="s">
        <v>1248</v>
      </c>
      <c r="C1375" s="11" t="s">
        <v>115</v>
      </c>
      <c r="D1375" s="11">
        <v>5</v>
      </c>
      <c r="E1375" s="20" t="s">
        <v>1324</v>
      </c>
      <c r="F1375" s="11" t="s">
        <v>116</v>
      </c>
      <c r="G1375" s="11" t="s">
        <v>202</v>
      </c>
      <c r="H1375" s="11" t="s">
        <v>18</v>
      </c>
      <c r="I1375" s="31">
        <v>34000000</v>
      </c>
      <c r="J1375" s="31"/>
      <c r="K1375" s="31"/>
      <c r="L1375" s="28">
        <f t="shared" si="28"/>
        <v>34000000</v>
      </c>
      <c r="M1375" s="11"/>
    </row>
    <row r="1376" spans="1:13" ht="18" customHeight="1">
      <c r="A1376" s="11">
        <v>1370</v>
      </c>
      <c r="B1376" s="11" t="s">
        <v>1248</v>
      </c>
      <c r="C1376" s="11" t="s">
        <v>115</v>
      </c>
      <c r="D1376" s="11">
        <v>5</v>
      </c>
      <c r="E1376" s="20" t="s">
        <v>1325</v>
      </c>
      <c r="F1376" s="11" t="s">
        <v>116</v>
      </c>
      <c r="G1376" s="11" t="s">
        <v>202</v>
      </c>
      <c r="H1376" s="11" t="s">
        <v>18</v>
      </c>
      <c r="I1376" s="31">
        <v>45000000</v>
      </c>
      <c r="J1376" s="31"/>
      <c r="K1376" s="31"/>
      <c r="L1376" s="28">
        <f t="shared" ref="L1376:L1393" si="29">I1376+J1376+K1376</f>
        <v>45000000</v>
      </c>
      <c r="M1376" s="11"/>
    </row>
    <row r="1377" spans="1:13" ht="18" customHeight="1">
      <c r="A1377" s="11">
        <v>1371</v>
      </c>
      <c r="B1377" s="11" t="s">
        <v>50</v>
      </c>
      <c r="C1377" s="11" t="s">
        <v>35</v>
      </c>
      <c r="D1377" s="11">
        <v>5</v>
      </c>
      <c r="E1377" s="20" t="s">
        <v>1326</v>
      </c>
      <c r="F1377" s="11" t="s">
        <v>28</v>
      </c>
      <c r="G1377" s="11" t="s">
        <v>202</v>
      </c>
      <c r="H1377" s="11" t="s">
        <v>0</v>
      </c>
      <c r="I1377" s="31">
        <v>220000000</v>
      </c>
      <c r="J1377" s="31"/>
      <c r="K1377" s="31"/>
      <c r="L1377" s="28">
        <f t="shared" si="29"/>
        <v>220000000</v>
      </c>
      <c r="M1377" s="11"/>
    </row>
    <row r="1378" spans="1:13" ht="18" customHeight="1">
      <c r="A1378" s="11">
        <v>1372</v>
      </c>
      <c r="B1378" s="46" t="s">
        <v>50</v>
      </c>
      <c r="C1378" s="46" t="s">
        <v>27</v>
      </c>
      <c r="D1378" s="46">
        <v>5</v>
      </c>
      <c r="E1378" s="53" t="s">
        <v>1327</v>
      </c>
      <c r="F1378" s="46" t="s">
        <v>160</v>
      </c>
      <c r="G1378" s="11" t="s">
        <v>202</v>
      </c>
      <c r="H1378" s="46" t="s">
        <v>26</v>
      </c>
      <c r="I1378" s="115">
        <v>2000000000</v>
      </c>
      <c r="J1378" s="115">
        <v>500000000</v>
      </c>
      <c r="K1378" s="115">
        <v>0</v>
      </c>
      <c r="L1378" s="28">
        <f t="shared" si="29"/>
        <v>2500000000</v>
      </c>
      <c r="M1378" s="46"/>
    </row>
    <row r="1379" spans="1:13" ht="18" customHeight="1">
      <c r="A1379" s="11">
        <v>1373</v>
      </c>
      <c r="B1379" s="11" t="s">
        <v>1248</v>
      </c>
      <c r="C1379" s="11" t="s">
        <v>1266</v>
      </c>
      <c r="D1379" s="11">
        <v>5</v>
      </c>
      <c r="E1379" s="20" t="s">
        <v>1328</v>
      </c>
      <c r="F1379" s="57" t="s">
        <v>20</v>
      </c>
      <c r="G1379" s="11" t="s">
        <v>202</v>
      </c>
      <c r="H1379" s="11" t="s">
        <v>0</v>
      </c>
      <c r="I1379" s="31">
        <v>104956068</v>
      </c>
      <c r="J1379" s="31">
        <v>0</v>
      </c>
      <c r="K1379" s="31">
        <v>0</v>
      </c>
      <c r="L1379" s="28">
        <f t="shared" si="29"/>
        <v>104956068</v>
      </c>
      <c r="M1379" s="11"/>
    </row>
    <row r="1380" spans="1:13" ht="18" customHeight="1">
      <c r="A1380" s="11">
        <v>1374</v>
      </c>
      <c r="B1380" s="12" t="s">
        <v>1418</v>
      </c>
      <c r="C1380" s="12" t="s">
        <v>1451</v>
      </c>
      <c r="D1380" s="12">
        <v>5</v>
      </c>
      <c r="E1380" s="13" t="s">
        <v>1471</v>
      </c>
      <c r="F1380" s="11" t="s">
        <v>62</v>
      </c>
      <c r="G1380" s="12" t="s">
        <v>229</v>
      </c>
      <c r="H1380" s="12" t="s">
        <v>0</v>
      </c>
      <c r="I1380" s="44">
        <v>300000000</v>
      </c>
      <c r="J1380" s="44">
        <v>300000000</v>
      </c>
      <c r="K1380" s="44"/>
      <c r="L1380" s="44">
        <f t="shared" si="29"/>
        <v>600000000</v>
      </c>
      <c r="M1380" s="12"/>
    </row>
    <row r="1381" spans="1:13" ht="18" customHeight="1">
      <c r="A1381" s="11">
        <v>1375</v>
      </c>
      <c r="B1381" s="12" t="s">
        <v>1418</v>
      </c>
      <c r="C1381" s="76" t="s">
        <v>170</v>
      </c>
      <c r="D1381" s="76">
        <v>5</v>
      </c>
      <c r="E1381" s="124" t="s">
        <v>1467</v>
      </c>
      <c r="F1381" s="57" t="s">
        <v>20</v>
      </c>
      <c r="G1381" s="76" t="s">
        <v>57</v>
      </c>
      <c r="H1381" s="76" t="s">
        <v>26</v>
      </c>
      <c r="I1381" s="125">
        <v>224999324</v>
      </c>
      <c r="J1381" s="125">
        <v>89700000</v>
      </c>
      <c r="K1381" s="125">
        <v>0</v>
      </c>
      <c r="L1381" s="44">
        <f t="shared" si="29"/>
        <v>314699324</v>
      </c>
      <c r="M1381" s="126"/>
    </row>
    <row r="1382" spans="1:13" ht="18" customHeight="1">
      <c r="A1382" s="11">
        <v>1376</v>
      </c>
      <c r="B1382" s="12" t="s">
        <v>1418</v>
      </c>
      <c r="C1382" s="12" t="s">
        <v>1468</v>
      </c>
      <c r="D1382" s="12">
        <v>5</v>
      </c>
      <c r="E1382" s="13" t="s">
        <v>1469</v>
      </c>
      <c r="F1382" s="12" t="s">
        <v>116</v>
      </c>
      <c r="G1382" s="12" t="s">
        <v>229</v>
      </c>
      <c r="H1382" s="12" t="s">
        <v>1</v>
      </c>
      <c r="I1382" s="44">
        <v>45405036</v>
      </c>
      <c r="J1382" s="44">
        <v>10845252</v>
      </c>
      <c r="K1382" s="44">
        <v>0</v>
      </c>
      <c r="L1382" s="44">
        <f t="shared" si="29"/>
        <v>56250288</v>
      </c>
      <c r="M1382" s="12"/>
    </row>
    <row r="1383" spans="1:13" ht="18" customHeight="1">
      <c r="A1383" s="11">
        <v>1377</v>
      </c>
      <c r="B1383" s="12" t="s">
        <v>1418</v>
      </c>
      <c r="C1383" s="12" t="s">
        <v>376</v>
      </c>
      <c r="D1383" s="12">
        <v>5</v>
      </c>
      <c r="E1383" s="13" t="s">
        <v>1470</v>
      </c>
      <c r="F1383" s="11" t="s">
        <v>62</v>
      </c>
      <c r="G1383" s="12" t="s">
        <v>229</v>
      </c>
      <c r="H1383" s="12" t="s">
        <v>65</v>
      </c>
      <c r="I1383" s="44">
        <v>150000000</v>
      </c>
      <c r="J1383" s="44">
        <v>5000000</v>
      </c>
      <c r="K1383" s="44"/>
      <c r="L1383" s="44">
        <f t="shared" si="29"/>
        <v>155000000</v>
      </c>
      <c r="M1383" s="12" t="s">
        <v>289</v>
      </c>
    </row>
    <row r="1384" spans="1:13" ht="18" customHeight="1">
      <c r="A1384" s="11">
        <v>1378</v>
      </c>
      <c r="B1384" s="11" t="s">
        <v>182</v>
      </c>
      <c r="C1384" s="11" t="s">
        <v>1574</v>
      </c>
      <c r="D1384" s="11">
        <v>5</v>
      </c>
      <c r="E1384" s="20" t="s">
        <v>1607</v>
      </c>
      <c r="F1384" s="11" t="s">
        <v>149</v>
      </c>
      <c r="G1384" s="11" t="s">
        <v>17</v>
      </c>
      <c r="H1384" s="11" t="s">
        <v>0</v>
      </c>
      <c r="I1384" s="31">
        <v>505450000</v>
      </c>
      <c r="J1384" s="31">
        <v>96160000</v>
      </c>
      <c r="K1384" s="31">
        <v>0</v>
      </c>
      <c r="L1384" s="14">
        <f t="shared" si="29"/>
        <v>601610000</v>
      </c>
      <c r="M1384" s="11"/>
    </row>
    <row r="1385" spans="1:13" ht="18" customHeight="1">
      <c r="A1385" s="11">
        <v>1379</v>
      </c>
      <c r="B1385" s="12" t="s">
        <v>1556</v>
      </c>
      <c r="C1385" s="12" t="s">
        <v>1557</v>
      </c>
      <c r="D1385" s="12">
        <v>5</v>
      </c>
      <c r="E1385" s="13" t="s">
        <v>1606</v>
      </c>
      <c r="F1385" s="12" t="s">
        <v>55</v>
      </c>
      <c r="G1385" s="12" t="s">
        <v>151</v>
      </c>
      <c r="H1385" s="12" t="s">
        <v>1</v>
      </c>
      <c r="I1385" s="14">
        <v>54842000</v>
      </c>
      <c r="J1385" s="14">
        <v>0</v>
      </c>
      <c r="K1385" s="14">
        <v>0</v>
      </c>
      <c r="L1385" s="14">
        <f t="shared" si="29"/>
        <v>54842000</v>
      </c>
      <c r="M1385" s="12"/>
    </row>
    <row r="1386" spans="1:13" ht="18" customHeight="1">
      <c r="A1386" s="11">
        <v>1380</v>
      </c>
      <c r="B1386" s="12" t="s">
        <v>1556</v>
      </c>
      <c r="C1386" s="12" t="s">
        <v>1557</v>
      </c>
      <c r="D1386" s="12">
        <v>5</v>
      </c>
      <c r="E1386" s="13" t="s">
        <v>1605</v>
      </c>
      <c r="F1386" s="12" t="s">
        <v>72</v>
      </c>
      <c r="G1386" s="12" t="s">
        <v>151</v>
      </c>
      <c r="H1386" s="12" t="s">
        <v>26</v>
      </c>
      <c r="I1386" s="14">
        <v>43000000</v>
      </c>
      <c r="J1386" s="14">
        <v>0</v>
      </c>
      <c r="K1386" s="14">
        <v>0</v>
      </c>
      <c r="L1386" s="14">
        <f t="shared" si="29"/>
        <v>43000000</v>
      </c>
      <c r="M1386" s="12"/>
    </row>
    <row r="1387" spans="1:13" ht="18" customHeight="1">
      <c r="A1387" s="11">
        <v>1381</v>
      </c>
      <c r="B1387" s="59" t="s">
        <v>182</v>
      </c>
      <c r="C1387" s="59" t="s">
        <v>184</v>
      </c>
      <c r="D1387" s="59">
        <v>5</v>
      </c>
      <c r="E1387" s="47" t="s">
        <v>1604</v>
      </c>
      <c r="F1387" s="46" t="s">
        <v>55</v>
      </c>
      <c r="G1387" s="46" t="s">
        <v>60</v>
      </c>
      <c r="H1387" s="46" t="s">
        <v>26</v>
      </c>
      <c r="I1387" s="132">
        <v>100000000</v>
      </c>
      <c r="J1387" s="52">
        <v>0</v>
      </c>
      <c r="K1387" s="52">
        <v>0</v>
      </c>
      <c r="L1387" s="14">
        <f t="shared" si="29"/>
        <v>100000000</v>
      </c>
      <c r="M1387" s="46"/>
    </row>
    <row r="1388" spans="1:13" ht="18" customHeight="1">
      <c r="A1388" s="11">
        <v>1382</v>
      </c>
      <c r="B1388" s="12" t="s">
        <v>58</v>
      </c>
      <c r="C1388" s="11" t="s">
        <v>1638</v>
      </c>
      <c r="D1388" s="11">
        <v>5</v>
      </c>
      <c r="E1388" s="20" t="s">
        <v>1696</v>
      </c>
      <c r="F1388" s="11" t="s">
        <v>45</v>
      </c>
      <c r="G1388" s="11" t="s">
        <v>37</v>
      </c>
      <c r="H1388" s="11" t="s">
        <v>26</v>
      </c>
      <c r="I1388" s="28">
        <v>700000000</v>
      </c>
      <c r="J1388" s="28">
        <v>76000000</v>
      </c>
      <c r="K1388" s="28">
        <v>0</v>
      </c>
      <c r="L1388" s="28">
        <f t="shared" si="29"/>
        <v>776000000</v>
      </c>
      <c r="M1388" s="11"/>
    </row>
    <row r="1389" spans="1:13" ht="18" customHeight="1">
      <c r="A1389" s="11">
        <v>1383</v>
      </c>
      <c r="B1389" s="12" t="s">
        <v>58</v>
      </c>
      <c r="C1389" s="11" t="s">
        <v>1638</v>
      </c>
      <c r="D1389" s="11">
        <v>5</v>
      </c>
      <c r="E1389" s="20" t="s">
        <v>1699</v>
      </c>
      <c r="F1389" s="57" t="s">
        <v>20</v>
      </c>
      <c r="G1389" s="11" t="s">
        <v>37</v>
      </c>
      <c r="H1389" s="11" t="s">
        <v>26</v>
      </c>
      <c r="I1389" s="28">
        <v>320000000</v>
      </c>
      <c r="J1389" s="28">
        <v>2200000000</v>
      </c>
      <c r="K1389" s="28">
        <v>0</v>
      </c>
      <c r="L1389" s="28">
        <f t="shared" si="29"/>
        <v>2520000000</v>
      </c>
      <c r="M1389" s="11"/>
    </row>
    <row r="1390" spans="1:13" ht="18" customHeight="1">
      <c r="A1390" s="11">
        <v>1384</v>
      </c>
      <c r="B1390" s="12" t="s">
        <v>58</v>
      </c>
      <c r="C1390" s="11" t="s">
        <v>1638</v>
      </c>
      <c r="D1390" s="11">
        <v>5</v>
      </c>
      <c r="E1390" s="20" t="s">
        <v>1697</v>
      </c>
      <c r="F1390" s="11" t="s">
        <v>45</v>
      </c>
      <c r="G1390" s="11" t="s">
        <v>37</v>
      </c>
      <c r="H1390" s="11" t="s">
        <v>26</v>
      </c>
      <c r="I1390" s="28">
        <v>700000000</v>
      </c>
      <c r="J1390" s="28">
        <v>76000000</v>
      </c>
      <c r="K1390" s="28">
        <v>0</v>
      </c>
      <c r="L1390" s="28">
        <f t="shared" si="29"/>
        <v>776000000</v>
      </c>
      <c r="M1390" s="11"/>
    </row>
    <row r="1391" spans="1:13" ht="18" customHeight="1">
      <c r="A1391" s="11">
        <v>1385</v>
      </c>
      <c r="B1391" s="11" t="s">
        <v>58</v>
      </c>
      <c r="C1391" s="11" t="s">
        <v>1638</v>
      </c>
      <c r="D1391" s="11">
        <v>5</v>
      </c>
      <c r="E1391" s="20" t="s">
        <v>1700</v>
      </c>
      <c r="F1391" s="57" t="s">
        <v>20</v>
      </c>
      <c r="G1391" s="11" t="s">
        <v>17</v>
      </c>
      <c r="H1391" s="11" t="s">
        <v>0</v>
      </c>
      <c r="I1391" s="15">
        <v>1100000000</v>
      </c>
      <c r="J1391" s="15">
        <v>550000000</v>
      </c>
      <c r="K1391" s="15"/>
      <c r="L1391" s="15">
        <f t="shared" si="29"/>
        <v>1650000000</v>
      </c>
      <c r="M1391" s="29"/>
    </row>
    <row r="1392" spans="1:13" ht="18" customHeight="1">
      <c r="A1392" s="11">
        <v>1386</v>
      </c>
      <c r="B1392" s="12" t="s">
        <v>58</v>
      </c>
      <c r="C1392" s="11" t="s">
        <v>1638</v>
      </c>
      <c r="D1392" s="11">
        <v>5</v>
      </c>
      <c r="E1392" s="20" t="s">
        <v>1698</v>
      </c>
      <c r="F1392" s="11" t="s">
        <v>62</v>
      </c>
      <c r="G1392" s="11" t="s">
        <v>37</v>
      </c>
      <c r="H1392" s="11" t="s">
        <v>18</v>
      </c>
      <c r="I1392" s="28">
        <v>200000000</v>
      </c>
      <c r="J1392" s="28">
        <v>0</v>
      </c>
      <c r="K1392" s="28"/>
      <c r="L1392" s="28">
        <f t="shared" si="29"/>
        <v>200000000</v>
      </c>
      <c r="M1392" s="11"/>
    </row>
    <row r="1393" spans="1:13" ht="18" customHeight="1">
      <c r="A1393" s="11">
        <v>1387</v>
      </c>
      <c r="B1393" s="12" t="s">
        <v>58</v>
      </c>
      <c r="C1393" s="32" t="s">
        <v>63</v>
      </c>
      <c r="D1393" s="134">
        <v>5</v>
      </c>
      <c r="E1393" s="135" t="s">
        <v>1694</v>
      </c>
      <c r="F1393" s="11" t="s">
        <v>64</v>
      </c>
      <c r="G1393" s="136" t="s">
        <v>1619</v>
      </c>
      <c r="H1393" s="11" t="s">
        <v>18</v>
      </c>
      <c r="I1393" s="137">
        <v>16800000000</v>
      </c>
      <c r="J1393" s="138"/>
      <c r="K1393" s="15"/>
      <c r="L1393" s="15">
        <f t="shared" si="29"/>
        <v>16800000000</v>
      </c>
      <c r="M1393" s="11"/>
    </row>
    <row r="1394" spans="1:13" ht="18" customHeight="1">
      <c r="A1394" s="11">
        <v>1388</v>
      </c>
      <c r="B1394" s="12" t="s">
        <v>58</v>
      </c>
      <c r="C1394" s="11" t="s">
        <v>61</v>
      </c>
      <c r="D1394" s="11">
        <v>5</v>
      </c>
      <c r="E1394" s="22" t="s">
        <v>1695</v>
      </c>
      <c r="F1394" s="11" t="s">
        <v>62</v>
      </c>
      <c r="G1394" s="11" t="s">
        <v>17</v>
      </c>
      <c r="H1394" s="11" t="s">
        <v>26</v>
      </c>
      <c r="I1394" s="15">
        <v>150000000</v>
      </c>
      <c r="J1394" s="15">
        <v>60000000</v>
      </c>
      <c r="K1394" s="15"/>
      <c r="L1394" s="15"/>
      <c r="M1394" s="11"/>
    </row>
    <row r="1395" spans="1:13" ht="18" customHeight="1">
      <c r="A1395" s="11">
        <v>1389</v>
      </c>
      <c r="B1395" s="46" t="s">
        <v>1919</v>
      </c>
      <c r="C1395" s="46" t="s">
        <v>29</v>
      </c>
      <c r="D1395" s="46">
        <v>5</v>
      </c>
      <c r="E1395" s="53" t="s">
        <v>2192</v>
      </c>
      <c r="F1395" s="11" t="s">
        <v>62</v>
      </c>
      <c r="G1395" s="46" t="s">
        <v>76</v>
      </c>
      <c r="H1395" s="46" t="s">
        <v>18</v>
      </c>
      <c r="I1395" s="133">
        <v>190000000</v>
      </c>
      <c r="J1395" s="133">
        <v>12000000</v>
      </c>
      <c r="K1395" s="133"/>
      <c r="L1395" s="133">
        <f t="shared" ref="L1395:L1422" si="30">I1395+J1395+K1395</f>
        <v>202000000</v>
      </c>
      <c r="M1395" s="46"/>
    </row>
    <row r="1396" spans="1:13" ht="18" customHeight="1">
      <c r="A1396" s="11">
        <v>1390</v>
      </c>
      <c r="B1396" s="46" t="s">
        <v>1919</v>
      </c>
      <c r="C1396" s="46" t="s">
        <v>1928</v>
      </c>
      <c r="D1396" s="46">
        <v>5</v>
      </c>
      <c r="E1396" s="53" t="s">
        <v>2193</v>
      </c>
      <c r="F1396" s="46" t="s">
        <v>116</v>
      </c>
      <c r="G1396" s="46" t="s">
        <v>151</v>
      </c>
      <c r="H1396" s="46" t="s">
        <v>26</v>
      </c>
      <c r="I1396" s="133">
        <v>20185658</v>
      </c>
      <c r="J1396" s="133">
        <v>2184930</v>
      </c>
      <c r="K1396" s="133">
        <v>0</v>
      </c>
      <c r="L1396" s="133">
        <f t="shared" si="30"/>
        <v>22370588</v>
      </c>
      <c r="M1396" s="29"/>
    </row>
    <row r="1397" spans="1:13" ht="18" customHeight="1">
      <c r="A1397" s="11">
        <v>1391</v>
      </c>
      <c r="B1397" s="46" t="s">
        <v>1919</v>
      </c>
      <c r="C1397" s="46" t="s">
        <v>115</v>
      </c>
      <c r="D1397" s="46">
        <v>5</v>
      </c>
      <c r="E1397" s="53" t="s">
        <v>2189</v>
      </c>
      <c r="F1397" s="46" t="s">
        <v>116</v>
      </c>
      <c r="G1397" s="46" t="s">
        <v>151</v>
      </c>
      <c r="H1397" s="46" t="s">
        <v>26</v>
      </c>
      <c r="I1397" s="133">
        <v>1452475000</v>
      </c>
      <c r="J1397" s="133">
        <v>835309000</v>
      </c>
      <c r="K1397" s="133">
        <v>0</v>
      </c>
      <c r="L1397" s="133">
        <f t="shared" si="30"/>
        <v>2287784000</v>
      </c>
      <c r="M1397" s="46"/>
    </row>
    <row r="1398" spans="1:13" ht="18" customHeight="1">
      <c r="A1398" s="11">
        <v>1392</v>
      </c>
      <c r="B1398" s="46" t="s">
        <v>1919</v>
      </c>
      <c r="C1398" s="46" t="s">
        <v>115</v>
      </c>
      <c r="D1398" s="46">
        <v>5</v>
      </c>
      <c r="E1398" s="53" t="s">
        <v>2184</v>
      </c>
      <c r="F1398" s="46" t="s">
        <v>116</v>
      </c>
      <c r="G1398" s="46" t="s">
        <v>151</v>
      </c>
      <c r="H1398" s="46" t="s">
        <v>26</v>
      </c>
      <c r="I1398" s="133">
        <v>890000000</v>
      </c>
      <c r="J1398" s="133">
        <v>410000000</v>
      </c>
      <c r="K1398" s="133">
        <v>0</v>
      </c>
      <c r="L1398" s="133">
        <f t="shared" si="30"/>
        <v>1300000000</v>
      </c>
      <c r="M1398" s="46"/>
    </row>
    <row r="1399" spans="1:13" ht="18" customHeight="1">
      <c r="A1399" s="11">
        <v>1393</v>
      </c>
      <c r="B1399" s="46" t="s">
        <v>1919</v>
      </c>
      <c r="C1399" s="46" t="s">
        <v>115</v>
      </c>
      <c r="D1399" s="46">
        <v>5</v>
      </c>
      <c r="E1399" s="53" t="s">
        <v>2188</v>
      </c>
      <c r="F1399" s="46" t="s">
        <v>116</v>
      </c>
      <c r="G1399" s="46" t="s">
        <v>151</v>
      </c>
      <c r="H1399" s="46" t="s">
        <v>26</v>
      </c>
      <c r="I1399" s="133">
        <v>105096000</v>
      </c>
      <c r="J1399" s="133">
        <v>55662000</v>
      </c>
      <c r="K1399" s="133">
        <v>0</v>
      </c>
      <c r="L1399" s="133">
        <f t="shared" si="30"/>
        <v>160758000</v>
      </c>
      <c r="M1399" s="46"/>
    </row>
    <row r="1400" spans="1:13" ht="18" customHeight="1">
      <c r="A1400" s="11">
        <v>1394</v>
      </c>
      <c r="B1400" s="46" t="s">
        <v>1919</v>
      </c>
      <c r="C1400" s="46" t="s">
        <v>1954</v>
      </c>
      <c r="D1400" s="46">
        <v>5</v>
      </c>
      <c r="E1400" s="53" t="s">
        <v>2180</v>
      </c>
      <c r="F1400" s="46" t="s">
        <v>116</v>
      </c>
      <c r="G1400" s="46" t="s">
        <v>157</v>
      </c>
      <c r="H1400" s="46" t="s">
        <v>26</v>
      </c>
      <c r="I1400" s="133">
        <v>23216591</v>
      </c>
      <c r="J1400" s="133"/>
      <c r="K1400" s="133"/>
      <c r="L1400" s="133">
        <f t="shared" si="30"/>
        <v>23216591</v>
      </c>
      <c r="M1400" s="46"/>
    </row>
    <row r="1401" spans="1:13" ht="18" customHeight="1">
      <c r="A1401" s="11">
        <v>1395</v>
      </c>
      <c r="B1401" s="46" t="s">
        <v>1919</v>
      </c>
      <c r="C1401" s="59" t="s">
        <v>122</v>
      </c>
      <c r="D1401" s="46">
        <v>5</v>
      </c>
      <c r="E1401" s="53" t="s">
        <v>2182</v>
      </c>
      <c r="F1401" s="57" t="s">
        <v>20</v>
      </c>
      <c r="G1401" s="46" t="s">
        <v>76</v>
      </c>
      <c r="H1401" s="46" t="s">
        <v>0</v>
      </c>
      <c r="I1401" s="133">
        <v>180000000</v>
      </c>
      <c r="J1401" s="133">
        <v>150000000</v>
      </c>
      <c r="K1401" s="133"/>
      <c r="L1401" s="133">
        <f t="shared" si="30"/>
        <v>330000000</v>
      </c>
      <c r="M1401" s="46"/>
    </row>
    <row r="1402" spans="1:13" ht="18" customHeight="1">
      <c r="A1402" s="11">
        <v>1396</v>
      </c>
      <c r="B1402" s="46" t="s">
        <v>1919</v>
      </c>
      <c r="C1402" s="46" t="s">
        <v>1951</v>
      </c>
      <c r="D1402" s="46">
        <v>5</v>
      </c>
      <c r="E1402" s="53" t="s">
        <v>2185</v>
      </c>
      <c r="F1402" s="46" t="s">
        <v>116</v>
      </c>
      <c r="G1402" s="46" t="s">
        <v>151</v>
      </c>
      <c r="H1402" s="46" t="s">
        <v>1</v>
      </c>
      <c r="I1402" s="133">
        <v>138530047</v>
      </c>
      <c r="J1402" s="133">
        <v>75764972</v>
      </c>
      <c r="K1402" s="133">
        <v>0</v>
      </c>
      <c r="L1402" s="133">
        <f t="shared" si="30"/>
        <v>214295019</v>
      </c>
      <c r="M1402" s="46"/>
    </row>
    <row r="1403" spans="1:13" ht="18" customHeight="1">
      <c r="A1403" s="11">
        <v>1397</v>
      </c>
      <c r="B1403" s="46" t="s">
        <v>1919</v>
      </c>
      <c r="C1403" s="46" t="s">
        <v>1951</v>
      </c>
      <c r="D1403" s="46">
        <v>5</v>
      </c>
      <c r="E1403" s="53" t="s">
        <v>2176</v>
      </c>
      <c r="F1403" s="46" t="s">
        <v>116</v>
      </c>
      <c r="G1403" s="46" t="s">
        <v>151</v>
      </c>
      <c r="H1403" s="46" t="s">
        <v>1</v>
      </c>
      <c r="I1403" s="133">
        <v>197042275</v>
      </c>
      <c r="J1403" s="133">
        <v>39406975</v>
      </c>
      <c r="K1403" s="133">
        <v>0</v>
      </c>
      <c r="L1403" s="133">
        <f t="shared" si="30"/>
        <v>236449250</v>
      </c>
      <c r="M1403" s="46"/>
    </row>
    <row r="1404" spans="1:13" ht="18" customHeight="1">
      <c r="A1404" s="11">
        <v>1398</v>
      </c>
      <c r="B1404" s="46" t="s">
        <v>1919</v>
      </c>
      <c r="C1404" s="46" t="s">
        <v>1951</v>
      </c>
      <c r="D1404" s="46">
        <v>5</v>
      </c>
      <c r="E1404" s="53" t="s">
        <v>2178</v>
      </c>
      <c r="F1404" s="46" t="s">
        <v>116</v>
      </c>
      <c r="G1404" s="46" t="s">
        <v>151</v>
      </c>
      <c r="H1404" s="46" t="s">
        <v>1</v>
      </c>
      <c r="I1404" s="133">
        <v>130258310</v>
      </c>
      <c r="J1404" s="133">
        <v>59902064</v>
      </c>
      <c r="K1404" s="133">
        <v>0</v>
      </c>
      <c r="L1404" s="133">
        <f t="shared" si="30"/>
        <v>190160374</v>
      </c>
      <c r="M1404" s="46"/>
    </row>
    <row r="1405" spans="1:13" ht="18" customHeight="1">
      <c r="A1405" s="11">
        <v>1399</v>
      </c>
      <c r="B1405" s="46" t="s">
        <v>1919</v>
      </c>
      <c r="C1405" s="46" t="s">
        <v>1951</v>
      </c>
      <c r="D1405" s="46">
        <v>5</v>
      </c>
      <c r="E1405" s="53" t="s">
        <v>2175</v>
      </c>
      <c r="F1405" s="46" t="s">
        <v>116</v>
      </c>
      <c r="G1405" s="46" t="s">
        <v>151</v>
      </c>
      <c r="H1405" s="46" t="s">
        <v>26</v>
      </c>
      <c r="I1405" s="133">
        <v>308729749</v>
      </c>
      <c r="J1405" s="133">
        <v>120792595</v>
      </c>
      <c r="K1405" s="133">
        <v>0</v>
      </c>
      <c r="L1405" s="133">
        <f t="shared" si="30"/>
        <v>429522344</v>
      </c>
      <c r="M1405" s="29"/>
    </row>
    <row r="1406" spans="1:13" ht="18" customHeight="1">
      <c r="A1406" s="11">
        <v>1400</v>
      </c>
      <c r="B1406" s="46" t="s">
        <v>1919</v>
      </c>
      <c r="C1406" s="46" t="s">
        <v>1951</v>
      </c>
      <c r="D1406" s="46">
        <v>5</v>
      </c>
      <c r="E1406" s="53" t="s">
        <v>2177</v>
      </c>
      <c r="F1406" s="46" t="s">
        <v>116</v>
      </c>
      <c r="G1406" s="46" t="s">
        <v>151</v>
      </c>
      <c r="H1406" s="46" t="s">
        <v>1</v>
      </c>
      <c r="I1406" s="133">
        <v>280575352</v>
      </c>
      <c r="J1406" s="133">
        <v>91522128</v>
      </c>
      <c r="K1406" s="133">
        <v>0</v>
      </c>
      <c r="L1406" s="133">
        <f t="shared" si="30"/>
        <v>372097480</v>
      </c>
      <c r="M1406" s="46"/>
    </row>
    <row r="1407" spans="1:13" ht="18" customHeight="1">
      <c r="A1407" s="11">
        <v>1401</v>
      </c>
      <c r="B1407" s="46" t="s">
        <v>1919</v>
      </c>
      <c r="C1407" s="46" t="s">
        <v>376</v>
      </c>
      <c r="D1407" s="46">
        <v>5</v>
      </c>
      <c r="E1407" s="53" t="s">
        <v>2186</v>
      </c>
      <c r="F1407" s="11" t="s">
        <v>62</v>
      </c>
      <c r="G1407" s="46" t="s">
        <v>151</v>
      </c>
      <c r="H1407" s="46" t="s">
        <v>18</v>
      </c>
      <c r="I1407" s="133">
        <v>100000000</v>
      </c>
      <c r="J1407" s="133">
        <v>10000000</v>
      </c>
      <c r="K1407" s="133">
        <v>0</v>
      </c>
      <c r="L1407" s="133">
        <f t="shared" si="30"/>
        <v>110000000</v>
      </c>
      <c r="M1407" s="29"/>
    </row>
    <row r="1408" spans="1:13" ht="18" customHeight="1">
      <c r="A1408" s="11">
        <v>1402</v>
      </c>
      <c r="B1408" s="46" t="s">
        <v>1919</v>
      </c>
      <c r="C1408" s="46" t="s">
        <v>376</v>
      </c>
      <c r="D1408" s="46">
        <v>5</v>
      </c>
      <c r="E1408" s="53" t="s">
        <v>2181</v>
      </c>
      <c r="F1408" s="11" t="s">
        <v>62</v>
      </c>
      <c r="G1408" s="46" t="s">
        <v>151</v>
      </c>
      <c r="H1408" s="46" t="s">
        <v>18</v>
      </c>
      <c r="I1408" s="133">
        <v>100000000</v>
      </c>
      <c r="J1408" s="133">
        <v>10000000</v>
      </c>
      <c r="K1408" s="133">
        <v>0</v>
      </c>
      <c r="L1408" s="133">
        <f t="shared" si="30"/>
        <v>110000000</v>
      </c>
      <c r="M1408" s="46"/>
    </row>
    <row r="1409" spans="1:13" ht="18" customHeight="1">
      <c r="A1409" s="11">
        <v>1403</v>
      </c>
      <c r="B1409" s="46" t="s">
        <v>1919</v>
      </c>
      <c r="C1409" s="46" t="s">
        <v>376</v>
      </c>
      <c r="D1409" s="46">
        <v>5</v>
      </c>
      <c r="E1409" s="53" t="s">
        <v>2179</v>
      </c>
      <c r="F1409" s="11" t="s">
        <v>62</v>
      </c>
      <c r="G1409" s="46" t="s">
        <v>151</v>
      </c>
      <c r="H1409" s="46" t="s">
        <v>18</v>
      </c>
      <c r="I1409" s="133">
        <v>100000000</v>
      </c>
      <c r="J1409" s="133">
        <v>10000000</v>
      </c>
      <c r="K1409" s="133">
        <v>0</v>
      </c>
      <c r="L1409" s="133">
        <f t="shared" si="30"/>
        <v>110000000</v>
      </c>
      <c r="M1409" s="46"/>
    </row>
    <row r="1410" spans="1:13" ht="18" customHeight="1">
      <c r="A1410" s="11">
        <v>1404</v>
      </c>
      <c r="B1410" s="46" t="s">
        <v>1919</v>
      </c>
      <c r="C1410" s="46" t="s">
        <v>376</v>
      </c>
      <c r="D1410" s="46">
        <v>5</v>
      </c>
      <c r="E1410" s="53" t="s">
        <v>2187</v>
      </c>
      <c r="F1410" s="11" t="s">
        <v>62</v>
      </c>
      <c r="G1410" s="46" t="s">
        <v>151</v>
      </c>
      <c r="H1410" s="46" t="s">
        <v>18</v>
      </c>
      <c r="I1410" s="133">
        <v>100000000</v>
      </c>
      <c r="J1410" s="133">
        <v>10000000</v>
      </c>
      <c r="K1410" s="133">
        <v>0</v>
      </c>
      <c r="L1410" s="133">
        <f t="shared" si="30"/>
        <v>110000000</v>
      </c>
      <c r="M1410" s="46"/>
    </row>
    <row r="1411" spans="1:13" ht="18" customHeight="1">
      <c r="A1411" s="11">
        <v>1405</v>
      </c>
      <c r="B1411" s="46" t="s">
        <v>1919</v>
      </c>
      <c r="C1411" s="46" t="s">
        <v>376</v>
      </c>
      <c r="D1411" s="46">
        <v>5</v>
      </c>
      <c r="E1411" s="53" t="s">
        <v>2183</v>
      </c>
      <c r="F1411" s="11" t="s">
        <v>62</v>
      </c>
      <c r="G1411" s="46" t="s">
        <v>151</v>
      </c>
      <c r="H1411" s="46" t="s">
        <v>31</v>
      </c>
      <c r="I1411" s="133">
        <v>550000000</v>
      </c>
      <c r="J1411" s="133">
        <v>80000000</v>
      </c>
      <c r="K1411" s="133">
        <v>0</v>
      </c>
      <c r="L1411" s="133">
        <f t="shared" si="30"/>
        <v>630000000</v>
      </c>
      <c r="M1411" s="29" t="s">
        <v>734</v>
      </c>
    </row>
    <row r="1412" spans="1:13" ht="18" customHeight="1">
      <c r="A1412" s="11">
        <v>1406</v>
      </c>
      <c r="B1412" s="59" t="s">
        <v>1919</v>
      </c>
      <c r="C1412" s="59" t="s">
        <v>171</v>
      </c>
      <c r="D1412" s="46">
        <v>5</v>
      </c>
      <c r="E1412" s="53" t="s">
        <v>2191</v>
      </c>
      <c r="F1412" s="46" t="s">
        <v>160</v>
      </c>
      <c r="G1412" s="46" t="s">
        <v>157</v>
      </c>
      <c r="H1412" s="46" t="s">
        <v>18</v>
      </c>
      <c r="I1412" s="133">
        <v>160000000</v>
      </c>
      <c r="J1412" s="133"/>
      <c r="K1412" s="133"/>
      <c r="L1412" s="133">
        <f t="shared" si="30"/>
        <v>160000000</v>
      </c>
      <c r="M1412" s="46"/>
    </row>
    <row r="1413" spans="1:13" ht="18" customHeight="1">
      <c r="A1413" s="11">
        <v>1407</v>
      </c>
      <c r="B1413" s="59" t="s">
        <v>1919</v>
      </c>
      <c r="C1413" s="59" t="s">
        <v>2006</v>
      </c>
      <c r="D1413" s="46">
        <v>5</v>
      </c>
      <c r="E1413" s="47" t="s">
        <v>2190</v>
      </c>
      <c r="F1413" s="46" t="s">
        <v>149</v>
      </c>
      <c r="G1413" s="46" t="s">
        <v>151</v>
      </c>
      <c r="H1413" s="46" t="s">
        <v>18</v>
      </c>
      <c r="I1413" s="133">
        <v>189960000</v>
      </c>
      <c r="J1413" s="133">
        <v>0</v>
      </c>
      <c r="K1413" s="133">
        <v>0</v>
      </c>
      <c r="L1413" s="133">
        <f t="shared" si="30"/>
        <v>189960000</v>
      </c>
      <c r="M1413" s="46"/>
    </row>
    <row r="1414" spans="1:13" ht="18" customHeight="1">
      <c r="A1414" s="11">
        <v>1408</v>
      </c>
      <c r="B1414" s="11" t="s">
        <v>2232</v>
      </c>
      <c r="C1414" s="11" t="s">
        <v>2237</v>
      </c>
      <c r="D1414" s="11">
        <v>5</v>
      </c>
      <c r="E1414" s="20" t="s">
        <v>2268</v>
      </c>
      <c r="F1414" s="11" t="s">
        <v>16</v>
      </c>
      <c r="G1414" s="11" t="s">
        <v>229</v>
      </c>
      <c r="H1414" s="11" t="s">
        <v>26</v>
      </c>
      <c r="I1414" s="15">
        <v>6142777000</v>
      </c>
      <c r="J1414" s="15">
        <v>2530447000</v>
      </c>
      <c r="K1414" s="15">
        <v>1776531000</v>
      </c>
      <c r="L1414" s="14">
        <f t="shared" si="30"/>
        <v>10449755000</v>
      </c>
      <c r="M1414" s="11"/>
    </row>
    <row r="1415" spans="1:13" ht="18" customHeight="1">
      <c r="A1415" s="11">
        <v>1409</v>
      </c>
      <c r="B1415" s="12" t="s">
        <v>2232</v>
      </c>
      <c r="C1415" s="12" t="s">
        <v>59</v>
      </c>
      <c r="D1415" s="12">
        <v>5</v>
      </c>
      <c r="E1415" s="16" t="s">
        <v>2269</v>
      </c>
      <c r="F1415" s="57" t="s">
        <v>20</v>
      </c>
      <c r="G1415" s="12" t="s">
        <v>172</v>
      </c>
      <c r="H1415" s="12" t="s">
        <v>26</v>
      </c>
      <c r="I1415" s="14">
        <v>100000000</v>
      </c>
      <c r="J1415" s="14">
        <f>1000*69144</f>
        <v>69144000</v>
      </c>
      <c r="K1415" s="14">
        <v>0</v>
      </c>
      <c r="L1415" s="14">
        <f t="shared" si="30"/>
        <v>169144000</v>
      </c>
      <c r="M1415" s="12"/>
    </row>
    <row r="1416" spans="1:13" ht="18" customHeight="1">
      <c r="A1416" s="11">
        <v>1410</v>
      </c>
      <c r="B1416" s="11" t="s">
        <v>2232</v>
      </c>
      <c r="C1416" s="11" t="s">
        <v>148</v>
      </c>
      <c r="D1416" s="11">
        <v>5</v>
      </c>
      <c r="E1416" s="22" t="s">
        <v>2271</v>
      </c>
      <c r="F1416" s="57" t="s">
        <v>20</v>
      </c>
      <c r="G1416" s="11" t="s">
        <v>154</v>
      </c>
      <c r="H1416" s="12" t="s">
        <v>26</v>
      </c>
      <c r="I1416" s="15">
        <v>3680080000</v>
      </c>
      <c r="J1416" s="15">
        <v>10514696000</v>
      </c>
      <c r="K1416" s="15">
        <v>67048000</v>
      </c>
      <c r="L1416" s="14">
        <f t="shared" si="30"/>
        <v>14261824000</v>
      </c>
      <c r="M1416" s="11"/>
    </row>
    <row r="1417" spans="1:13" ht="18" customHeight="1">
      <c r="A1417" s="11">
        <v>1411</v>
      </c>
      <c r="B1417" s="11" t="s">
        <v>2232</v>
      </c>
      <c r="C1417" s="11" t="s">
        <v>148</v>
      </c>
      <c r="D1417" s="11">
        <v>5</v>
      </c>
      <c r="E1417" s="22" t="s">
        <v>2270</v>
      </c>
      <c r="F1417" s="57" t="s">
        <v>20</v>
      </c>
      <c r="G1417" s="11" t="s">
        <v>202</v>
      </c>
      <c r="H1417" s="12" t="s">
        <v>26</v>
      </c>
      <c r="I1417" s="15">
        <v>1104024000</v>
      </c>
      <c r="J1417" s="15">
        <v>3154409000</v>
      </c>
      <c r="K1417" s="15">
        <v>20114000</v>
      </c>
      <c r="L1417" s="14">
        <f t="shared" si="30"/>
        <v>4278547000</v>
      </c>
      <c r="M1417" s="11"/>
    </row>
    <row r="1418" spans="1:13" ht="18" customHeight="1">
      <c r="A1418" s="11">
        <v>1412</v>
      </c>
      <c r="B1418" s="11" t="s">
        <v>85</v>
      </c>
      <c r="C1418" s="11" t="s">
        <v>2607</v>
      </c>
      <c r="D1418" s="11">
        <v>5</v>
      </c>
      <c r="E1418" s="22" t="s">
        <v>2649</v>
      </c>
      <c r="F1418" s="11" t="s">
        <v>28</v>
      </c>
      <c r="G1418" s="11" t="s">
        <v>70</v>
      </c>
      <c r="H1418" s="11" t="s">
        <v>18</v>
      </c>
      <c r="I1418" s="15">
        <v>46869520</v>
      </c>
      <c r="J1418" s="15">
        <v>72464876</v>
      </c>
      <c r="K1418" s="15"/>
      <c r="L1418" s="15">
        <f t="shared" si="30"/>
        <v>119334396</v>
      </c>
      <c r="M1418" s="11"/>
    </row>
    <row r="1419" spans="1:13" ht="18" customHeight="1">
      <c r="A1419" s="11">
        <v>1413</v>
      </c>
      <c r="B1419" s="11" t="s">
        <v>85</v>
      </c>
      <c r="C1419" s="11" t="s">
        <v>89</v>
      </c>
      <c r="D1419" s="11">
        <v>5</v>
      </c>
      <c r="E1419" s="22" t="s">
        <v>91</v>
      </c>
      <c r="F1419" s="57" t="s">
        <v>20</v>
      </c>
      <c r="G1419" s="11" t="s">
        <v>2558</v>
      </c>
      <c r="H1419" s="11" t="s">
        <v>31</v>
      </c>
      <c r="I1419" s="15">
        <v>36000000</v>
      </c>
      <c r="J1419" s="15">
        <v>0</v>
      </c>
      <c r="K1419" s="15"/>
      <c r="L1419" s="15">
        <f t="shared" si="30"/>
        <v>36000000</v>
      </c>
      <c r="M1419" s="11" t="s">
        <v>208</v>
      </c>
    </row>
    <row r="1420" spans="1:13" ht="18" customHeight="1">
      <c r="A1420" s="11">
        <v>1414</v>
      </c>
      <c r="B1420" s="11" t="s">
        <v>85</v>
      </c>
      <c r="C1420" s="11" t="s">
        <v>32</v>
      </c>
      <c r="D1420" s="11">
        <v>5</v>
      </c>
      <c r="E1420" s="22" t="s">
        <v>2648</v>
      </c>
      <c r="F1420" s="57" t="s">
        <v>20</v>
      </c>
      <c r="G1420" s="11" t="s">
        <v>70</v>
      </c>
      <c r="H1420" s="11" t="s">
        <v>26</v>
      </c>
      <c r="I1420" s="15">
        <v>152440000</v>
      </c>
      <c r="J1420" s="15">
        <v>0</v>
      </c>
      <c r="K1420" s="15">
        <v>0</v>
      </c>
      <c r="L1420" s="15">
        <f t="shared" si="30"/>
        <v>152440000</v>
      </c>
      <c r="M1420" s="11"/>
    </row>
    <row r="1421" spans="1:13" ht="18" customHeight="1">
      <c r="A1421" s="11">
        <v>1415</v>
      </c>
      <c r="B1421" s="11" t="s">
        <v>85</v>
      </c>
      <c r="C1421" s="11" t="s">
        <v>43</v>
      </c>
      <c r="D1421" s="11">
        <v>5</v>
      </c>
      <c r="E1421" s="22" t="s">
        <v>2646</v>
      </c>
      <c r="F1421" s="57" t="s">
        <v>20</v>
      </c>
      <c r="G1421" s="11" t="s">
        <v>70</v>
      </c>
      <c r="H1421" s="11" t="s">
        <v>26</v>
      </c>
      <c r="I1421" s="15">
        <v>150000000</v>
      </c>
      <c r="J1421" s="15">
        <v>150000000</v>
      </c>
      <c r="K1421" s="15">
        <v>0</v>
      </c>
      <c r="L1421" s="15">
        <f t="shared" si="30"/>
        <v>300000000</v>
      </c>
      <c r="M1421" s="11"/>
    </row>
    <row r="1422" spans="1:13" ht="18" customHeight="1">
      <c r="A1422" s="11">
        <v>1416</v>
      </c>
      <c r="B1422" s="11" t="s">
        <v>85</v>
      </c>
      <c r="C1422" s="11" t="s">
        <v>43</v>
      </c>
      <c r="D1422" s="11">
        <v>5</v>
      </c>
      <c r="E1422" s="22" t="s">
        <v>2647</v>
      </c>
      <c r="F1422" s="57" t="s">
        <v>20</v>
      </c>
      <c r="G1422" s="11" t="s">
        <v>70</v>
      </c>
      <c r="H1422" s="11" t="s">
        <v>26</v>
      </c>
      <c r="I1422" s="15">
        <v>140000000</v>
      </c>
      <c r="J1422" s="15">
        <v>151000000</v>
      </c>
      <c r="K1422" s="15">
        <v>0</v>
      </c>
      <c r="L1422" s="15">
        <f t="shared" si="30"/>
        <v>291000000</v>
      </c>
      <c r="M1422" s="11"/>
    </row>
    <row r="1423" spans="1:13" ht="18" customHeight="1">
      <c r="A1423" s="11">
        <v>1417</v>
      </c>
      <c r="B1423" s="11" t="s">
        <v>95</v>
      </c>
      <c r="C1423" s="11" t="s">
        <v>110</v>
      </c>
      <c r="D1423" s="11">
        <v>5</v>
      </c>
      <c r="E1423" s="20" t="s">
        <v>2778</v>
      </c>
      <c r="F1423" s="11" t="s">
        <v>62</v>
      </c>
      <c r="G1423" s="11" t="s">
        <v>111</v>
      </c>
      <c r="H1423" s="11" t="s">
        <v>18</v>
      </c>
      <c r="I1423" s="15">
        <v>60000000</v>
      </c>
      <c r="J1423" s="15">
        <v>400000000</v>
      </c>
      <c r="K1423" s="15">
        <v>5000000</v>
      </c>
      <c r="L1423" s="15">
        <v>465000000</v>
      </c>
      <c r="M1423" s="11"/>
    </row>
    <row r="1424" spans="1:13" ht="18" customHeight="1">
      <c r="A1424" s="11">
        <v>1418</v>
      </c>
      <c r="B1424" s="11" t="s">
        <v>95</v>
      </c>
      <c r="C1424" s="11" t="s">
        <v>109</v>
      </c>
      <c r="D1424" s="11">
        <v>5</v>
      </c>
      <c r="E1424" s="20" t="s">
        <v>2779</v>
      </c>
      <c r="F1424" s="57" t="s">
        <v>20</v>
      </c>
      <c r="G1424" s="11" t="s">
        <v>111</v>
      </c>
      <c r="H1424" s="11" t="s">
        <v>18</v>
      </c>
      <c r="I1424" s="15">
        <v>340000000</v>
      </c>
      <c r="J1424" s="15">
        <v>0</v>
      </c>
      <c r="K1424" s="15">
        <v>0</v>
      </c>
      <c r="L1424" s="15">
        <v>340000000</v>
      </c>
      <c r="M1424" s="11"/>
    </row>
    <row r="1425" spans="1:13" ht="18" customHeight="1">
      <c r="A1425" s="11">
        <v>1419</v>
      </c>
      <c r="B1425" s="11" t="s">
        <v>95</v>
      </c>
      <c r="C1425" s="11" t="s">
        <v>107</v>
      </c>
      <c r="D1425" s="11">
        <v>5</v>
      </c>
      <c r="E1425" s="20" t="s">
        <v>2780</v>
      </c>
      <c r="F1425" s="57" t="s">
        <v>20</v>
      </c>
      <c r="G1425" s="11" t="s">
        <v>57</v>
      </c>
      <c r="H1425" s="11" t="s">
        <v>26</v>
      </c>
      <c r="I1425" s="15">
        <v>2281786000</v>
      </c>
      <c r="J1425" s="15">
        <v>1830550000</v>
      </c>
      <c r="K1425" s="15">
        <v>137044000</v>
      </c>
      <c r="L1425" s="15">
        <v>4249380000</v>
      </c>
      <c r="M1425" s="11"/>
    </row>
    <row r="1426" spans="1:13" ht="18" customHeight="1">
      <c r="A1426" s="11">
        <v>1420</v>
      </c>
      <c r="B1426" s="11" t="s">
        <v>95</v>
      </c>
      <c r="C1426" s="11" t="s">
        <v>107</v>
      </c>
      <c r="D1426" s="11">
        <v>5</v>
      </c>
      <c r="E1426" s="20" t="s">
        <v>2781</v>
      </c>
      <c r="F1426" s="57" t="s">
        <v>20</v>
      </c>
      <c r="G1426" s="11" t="s">
        <v>57</v>
      </c>
      <c r="H1426" s="11" t="s">
        <v>26</v>
      </c>
      <c r="I1426" s="15">
        <v>5070639000</v>
      </c>
      <c r="J1426" s="15">
        <v>4343896000</v>
      </c>
      <c r="K1426" s="15">
        <v>358569000</v>
      </c>
      <c r="L1426" s="15">
        <v>9773104000</v>
      </c>
      <c r="M1426" s="11"/>
    </row>
    <row r="1427" spans="1:13" ht="18" customHeight="1">
      <c r="A1427" s="11">
        <v>1421</v>
      </c>
      <c r="B1427" s="11" t="s">
        <v>95</v>
      </c>
      <c r="C1427" s="11" t="s">
        <v>103</v>
      </c>
      <c r="D1427" s="11">
        <v>5</v>
      </c>
      <c r="E1427" s="20" t="s">
        <v>2784</v>
      </c>
      <c r="F1427" s="11" t="s">
        <v>62</v>
      </c>
      <c r="G1427" s="11" t="s">
        <v>57</v>
      </c>
      <c r="H1427" s="11" t="s">
        <v>26</v>
      </c>
      <c r="I1427" s="15">
        <v>49000000</v>
      </c>
      <c r="J1427" s="15">
        <v>9100000</v>
      </c>
      <c r="K1427" s="15">
        <v>0</v>
      </c>
      <c r="L1427" s="15">
        <v>58100000</v>
      </c>
      <c r="M1427" s="11"/>
    </row>
    <row r="1428" spans="1:13" ht="18" customHeight="1">
      <c r="A1428" s="11">
        <v>1422</v>
      </c>
      <c r="B1428" s="11" t="s">
        <v>95</v>
      </c>
      <c r="C1428" s="11" t="s">
        <v>168</v>
      </c>
      <c r="D1428" s="11">
        <v>5</v>
      </c>
      <c r="E1428" s="20" t="s">
        <v>2785</v>
      </c>
      <c r="F1428" s="11" t="s">
        <v>25</v>
      </c>
      <c r="G1428" s="11" t="s">
        <v>104</v>
      </c>
      <c r="H1428" s="11" t="s">
        <v>18</v>
      </c>
      <c r="I1428" s="15">
        <v>100000000</v>
      </c>
      <c r="J1428" s="15">
        <v>91000000</v>
      </c>
      <c r="K1428" s="15">
        <v>0</v>
      </c>
      <c r="L1428" s="15">
        <v>191000000</v>
      </c>
      <c r="M1428" s="11"/>
    </row>
    <row r="1429" spans="1:13" ht="18" customHeight="1">
      <c r="A1429" s="11">
        <v>1423</v>
      </c>
      <c r="B1429" s="11" t="s">
        <v>95</v>
      </c>
      <c r="C1429" s="11" t="s">
        <v>99</v>
      </c>
      <c r="D1429" s="11">
        <v>5</v>
      </c>
      <c r="E1429" s="20" t="s">
        <v>2782</v>
      </c>
      <c r="F1429" s="11" t="s">
        <v>28</v>
      </c>
      <c r="G1429" s="11" t="s">
        <v>57</v>
      </c>
      <c r="H1429" s="11" t="s">
        <v>26</v>
      </c>
      <c r="I1429" s="15">
        <v>50000000</v>
      </c>
      <c r="J1429" s="15"/>
      <c r="K1429" s="15"/>
      <c r="L1429" s="15">
        <v>50000000</v>
      </c>
      <c r="M1429" s="11"/>
    </row>
    <row r="1430" spans="1:13" ht="18" customHeight="1">
      <c r="A1430" s="11">
        <v>1424</v>
      </c>
      <c r="B1430" s="11" t="s">
        <v>95</v>
      </c>
      <c r="C1430" s="11" t="s">
        <v>166</v>
      </c>
      <c r="D1430" s="11">
        <v>5</v>
      </c>
      <c r="E1430" s="20" t="s">
        <v>2783</v>
      </c>
      <c r="F1430" s="11" t="s">
        <v>62</v>
      </c>
      <c r="G1430" s="11" t="s">
        <v>57</v>
      </c>
      <c r="H1430" s="11" t="s">
        <v>18</v>
      </c>
      <c r="I1430" s="15">
        <v>137810000</v>
      </c>
      <c r="J1430" s="15">
        <v>130000000</v>
      </c>
      <c r="K1430" s="15">
        <v>0</v>
      </c>
      <c r="L1430" s="15">
        <v>267810000</v>
      </c>
      <c r="M1430" s="11"/>
    </row>
    <row r="1431" spans="1:13" ht="18" customHeight="1">
      <c r="A1431" s="11">
        <v>1425</v>
      </c>
      <c r="B1431" s="11" t="s">
        <v>95</v>
      </c>
      <c r="C1431" s="11" t="s">
        <v>98</v>
      </c>
      <c r="D1431" s="11">
        <v>5</v>
      </c>
      <c r="E1431" s="20" t="s">
        <v>2782</v>
      </c>
      <c r="F1431" s="11" t="s">
        <v>28</v>
      </c>
      <c r="G1431" s="11" t="s">
        <v>57</v>
      </c>
      <c r="H1431" s="11" t="s">
        <v>26</v>
      </c>
      <c r="I1431" s="15">
        <v>50000000</v>
      </c>
      <c r="J1431" s="15">
        <v>0</v>
      </c>
      <c r="K1431" s="15">
        <v>0</v>
      </c>
      <c r="L1431" s="15">
        <v>50000000</v>
      </c>
      <c r="M1431" s="11"/>
    </row>
    <row r="1432" spans="1:13" ht="18" customHeight="1">
      <c r="A1432" s="11">
        <v>1426</v>
      </c>
      <c r="B1432" s="11" t="s">
        <v>95</v>
      </c>
      <c r="C1432" s="11" t="s">
        <v>2705</v>
      </c>
      <c r="D1432" s="11">
        <v>5</v>
      </c>
      <c r="E1432" s="20" t="s">
        <v>2786</v>
      </c>
      <c r="F1432" s="11" t="s">
        <v>81</v>
      </c>
      <c r="G1432" s="11" t="s">
        <v>57</v>
      </c>
      <c r="H1432" s="11" t="s">
        <v>18</v>
      </c>
      <c r="I1432" s="15">
        <v>18764560000</v>
      </c>
      <c r="J1432" s="15"/>
      <c r="K1432" s="15"/>
      <c r="L1432" s="15">
        <v>18764560000</v>
      </c>
      <c r="M1432" s="11"/>
    </row>
    <row r="1433" spans="1:13" ht="18" customHeight="1">
      <c r="A1433" s="11">
        <v>1427</v>
      </c>
      <c r="B1433" s="170" t="s">
        <v>114</v>
      </c>
      <c r="C1433" s="12" t="s">
        <v>126</v>
      </c>
      <c r="D1433" s="11">
        <v>5</v>
      </c>
      <c r="E1433" s="20" t="s">
        <v>3118</v>
      </c>
      <c r="F1433" s="12" t="s">
        <v>116</v>
      </c>
      <c r="G1433" s="12" t="s">
        <v>117</v>
      </c>
      <c r="H1433" s="12" t="s">
        <v>26</v>
      </c>
      <c r="I1433" s="15">
        <v>150000000</v>
      </c>
      <c r="J1433" s="15"/>
      <c r="K1433" s="15"/>
      <c r="L1433" s="14">
        <f t="shared" ref="L1433:L1464" si="31">I1433+J1433+K1433</f>
        <v>150000000</v>
      </c>
      <c r="M1433" s="11"/>
    </row>
    <row r="1434" spans="1:13" ht="18" customHeight="1">
      <c r="A1434" s="11">
        <v>1428</v>
      </c>
      <c r="B1434" s="170" t="s">
        <v>114</v>
      </c>
      <c r="C1434" s="12" t="s">
        <v>126</v>
      </c>
      <c r="D1434" s="11">
        <v>5</v>
      </c>
      <c r="E1434" s="20" t="s">
        <v>3119</v>
      </c>
      <c r="F1434" s="12" t="s">
        <v>116</v>
      </c>
      <c r="G1434" s="12" t="s">
        <v>117</v>
      </c>
      <c r="H1434" s="12" t="s">
        <v>26</v>
      </c>
      <c r="I1434" s="15">
        <v>20000000</v>
      </c>
      <c r="J1434" s="15"/>
      <c r="K1434" s="15"/>
      <c r="L1434" s="14">
        <f t="shared" si="31"/>
        <v>20000000</v>
      </c>
      <c r="M1434" s="11"/>
    </row>
    <row r="1435" spans="1:13" ht="18" customHeight="1">
      <c r="A1435" s="11">
        <v>1429</v>
      </c>
      <c r="B1435" s="170" t="s">
        <v>114</v>
      </c>
      <c r="C1435" s="12" t="s">
        <v>126</v>
      </c>
      <c r="D1435" s="11">
        <v>5</v>
      </c>
      <c r="E1435" s="20" t="s">
        <v>3117</v>
      </c>
      <c r="F1435" s="12" t="s">
        <v>116</v>
      </c>
      <c r="G1435" s="12" t="s">
        <v>117</v>
      </c>
      <c r="H1435" s="12" t="s">
        <v>26</v>
      </c>
      <c r="I1435" s="15">
        <v>724514843</v>
      </c>
      <c r="J1435" s="15">
        <v>297894271</v>
      </c>
      <c r="K1435" s="15"/>
      <c r="L1435" s="14">
        <f t="shared" si="31"/>
        <v>1022409114</v>
      </c>
      <c r="M1435" s="11"/>
    </row>
    <row r="1436" spans="1:13" ht="18" customHeight="1">
      <c r="A1436" s="11">
        <v>1430</v>
      </c>
      <c r="B1436" s="170" t="s">
        <v>114</v>
      </c>
      <c r="C1436" s="11" t="s">
        <v>123</v>
      </c>
      <c r="D1436" s="11">
        <v>5</v>
      </c>
      <c r="E1436" s="20" t="s">
        <v>3120</v>
      </c>
      <c r="F1436" s="57" t="s">
        <v>20</v>
      </c>
      <c r="G1436" s="11" t="s">
        <v>4664</v>
      </c>
      <c r="H1436" s="11" t="s">
        <v>65</v>
      </c>
      <c r="I1436" s="15">
        <v>33000000</v>
      </c>
      <c r="J1436" s="15"/>
      <c r="K1436" s="15"/>
      <c r="L1436" s="14">
        <f t="shared" si="31"/>
        <v>33000000</v>
      </c>
      <c r="M1436" s="192" t="s">
        <v>1005</v>
      </c>
    </row>
    <row r="1437" spans="1:13" ht="18" customHeight="1">
      <c r="A1437" s="11">
        <v>1431</v>
      </c>
      <c r="B1437" s="11" t="s">
        <v>114</v>
      </c>
      <c r="C1437" s="11" t="s">
        <v>115</v>
      </c>
      <c r="D1437" s="11">
        <v>5</v>
      </c>
      <c r="E1437" s="20" t="s">
        <v>3112</v>
      </c>
      <c r="F1437" s="11" t="s">
        <v>116</v>
      </c>
      <c r="G1437" s="11" t="s">
        <v>117</v>
      </c>
      <c r="H1437" s="11" t="s">
        <v>18</v>
      </c>
      <c r="I1437" s="45">
        <f>3272653000+1408792000</f>
        <v>4681445000</v>
      </c>
      <c r="J1437" s="45">
        <f>4543918000+2455000</f>
        <v>4546373000</v>
      </c>
      <c r="K1437" s="15"/>
      <c r="L1437" s="14">
        <f t="shared" si="31"/>
        <v>9227818000</v>
      </c>
      <c r="M1437" s="11"/>
    </row>
    <row r="1438" spans="1:13" ht="18" customHeight="1">
      <c r="A1438" s="11">
        <v>1432</v>
      </c>
      <c r="B1438" s="11" t="s">
        <v>114</v>
      </c>
      <c r="C1438" s="11" t="s">
        <v>115</v>
      </c>
      <c r="D1438" s="11">
        <v>5</v>
      </c>
      <c r="E1438" s="20" t="s">
        <v>3113</v>
      </c>
      <c r="F1438" s="11" t="s">
        <v>116</v>
      </c>
      <c r="G1438" s="11" t="s">
        <v>117</v>
      </c>
      <c r="H1438" s="11" t="s">
        <v>26</v>
      </c>
      <c r="I1438" s="45">
        <v>120000000</v>
      </c>
      <c r="J1438" s="45"/>
      <c r="K1438" s="15"/>
      <c r="L1438" s="14">
        <f t="shared" si="31"/>
        <v>120000000</v>
      </c>
      <c r="M1438" s="11"/>
    </row>
    <row r="1439" spans="1:13" ht="18" customHeight="1">
      <c r="A1439" s="11">
        <v>1433</v>
      </c>
      <c r="B1439" s="11" t="s">
        <v>114</v>
      </c>
      <c r="C1439" s="11" t="s">
        <v>115</v>
      </c>
      <c r="D1439" s="11">
        <v>5</v>
      </c>
      <c r="E1439" s="20" t="s">
        <v>3110</v>
      </c>
      <c r="F1439" s="11" t="s">
        <v>116</v>
      </c>
      <c r="G1439" s="11" t="s">
        <v>117</v>
      </c>
      <c r="H1439" s="11" t="s">
        <v>26</v>
      </c>
      <c r="I1439" s="15">
        <v>610000000</v>
      </c>
      <c r="J1439" s="15">
        <v>559000000</v>
      </c>
      <c r="K1439" s="15"/>
      <c r="L1439" s="14">
        <f t="shared" si="31"/>
        <v>1169000000</v>
      </c>
      <c r="M1439" s="11"/>
    </row>
    <row r="1440" spans="1:13" ht="18" customHeight="1">
      <c r="A1440" s="11">
        <v>1434</v>
      </c>
      <c r="B1440" s="11" t="s">
        <v>114</v>
      </c>
      <c r="C1440" s="11" t="s">
        <v>115</v>
      </c>
      <c r="D1440" s="11">
        <v>5</v>
      </c>
      <c r="E1440" s="20" t="s">
        <v>3111</v>
      </c>
      <c r="F1440" s="11" t="s">
        <v>116</v>
      </c>
      <c r="G1440" s="11" t="s">
        <v>117</v>
      </c>
      <c r="H1440" s="11" t="s">
        <v>26</v>
      </c>
      <c r="I1440" s="15">
        <v>88000000</v>
      </c>
      <c r="J1440" s="15"/>
      <c r="K1440" s="15"/>
      <c r="L1440" s="14">
        <f t="shared" si="31"/>
        <v>88000000</v>
      </c>
      <c r="M1440" s="11"/>
    </row>
    <row r="1441" spans="1:13" ht="18" customHeight="1">
      <c r="A1441" s="11">
        <v>1435</v>
      </c>
      <c r="B1441" s="11" t="s">
        <v>114</v>
      </c>
      <c r="C1441" s="11" t="s">
        <v>115</v>
      </c>
      <c r="D1441" s="11">
        <v>5</v>
      </c>
      <c r="E1441" s="20" t="s">
        <v>3109</v>
      </c>
      <c r="F1441" s="11" t="s">
        <v>116</v>
      </c>
      <c r="G1441" s="11" t="s">
        <v>117</v>
      </c>
      <c r="H1441" s="11" t="s">
        <v>26</v>
      </c>
      <c r="I1441" s="15">
        <v>890000000</v>
      </c>
      <c r="J1441" s="15">
        <v>680000000</v>
      </c>
      <c r="K1441" s="15"/>
      <c r="L1441" s="14">
        <f t="shared" si="31"/>
        <v>1570000000</v>
      </c>
      <c r="M1441" s="11"/>
    </row>
    <row r="1442" spans="1:13" ht="18" customHeight="1">
      <c r="A1442" s="11">
        <v>1436</v>
      </c>
      <c r="B1442" s="11" t="s">
        <v>2984</v>
      </c>
      <c r="C1442" s="11" t="s">
        <v>32</v>
      </c>
      <c r="D1442" s="11">
        <v>5</v>
      </c>
      <c r="E1442" s="20" t="s">
        <v>3114</v>
      </c>
      <c r="F1442" s="57" t="s">
        <v>20</v>
      </c>
      <c r="G1442" s="11" t="s">
        <v>117</v>
      </c>
      <c r="H1442" s="11" t="s">
        <v>26</v>
      </c>
      <c r="I1442" s="15">
        <v>128398000</v>
      </c>
      <c r="J1442" s="15">
        <v>655800000</v>
      </c>
      <c r="K1442" s="15"/>
      <c r="L1442" s="14">
        <f t="shared" si="31"/>
        <v>784198000</v>
      </c>
      <c r="M1442" s="11"/>
    </row>
    <row r="1443" spans="1:13" ht="18" customHeight="1">
      <c r="A1443" s="11">
        <v>1437</v>
      </c>
      <c r="B1443" s="170" t="s">
        <v>114</v>
      </c>
      <c r="C1443" s="46" t="s">
        <v>125</v>
      </c>
      <c r="D1443" s="46">
        <v>5</v>
      </c>
      <c r="E1443" s="53" t="s">
        <v>3115</v>
      </c>
      <c r="F1443" s="57" t="s">
        <v>20</v>
      </c>
      <c r="G1443" s="46" t="s">
        <v>117</v>
      </c>
      <c r="H1443" s="46" t="s">
        <v>26</v>
      </c>
      <c r="I1443" s="52">
        <v>100000000</v>
      </c>
      <c r="J1443" s="52">
        <v>320000000</v>
      </c>
      <c r="K1443" s="52">
        <v>0</v>
      </c>
      <c r="L1443" s="14">
        <f t="shared" si="31"/>
        <v>420000000</v>
      </c>
      <c r="M1443" s="46"/>
    </row>
    <row r="1444" spans="1:13" ht="18" customHeight="1">
      <c r="A1444" s="11">
        <v>1438</v>
      </c>
      <c r="B1444" s="170" t="s">
        <v>114</v>
      </c>
      <c r="C1444" s="46" t="s">
        <v>125</v>
      </c>
      <c r="D1444" s="46">
        <v>5</v>
      </c>
      <c r="E1444" s="53" t="s">
        <v>3116</v>
      </c>
      <c r="F1444" s="57" t="s">
        <v>20</v>
      </c>
      <c r="G1444" s="46" t="s">
        <v>117</v>
      </c>
      <c r="H1444" s="46" t="s">
        <v>26</v>
      </c>
      <c r="I1444" s="52">
        <v>57000000</v>
      </c>
      <c r="J1444" s="52">
        <v>30000000</v>
      </c>
      <c r="K1444" s="52">
        <v>0</v>
      </c>
      <c r="L1444" s="14">
        <f t="shared" si="31"/>
        <v>87000000</v>
      </c>
      <c r="M1444" s="46"/>
    </row>
    <row r="1445" spans="1:13" ht="18" customHeight="1">
      <c r="A1445" s="11">
        <v>1439</v>
      </c>
      <c r="B1445" s="11" t="s">
        <v>196</v>
      </c>
      <c r="C1445" s="11" t="s">
        <v>321</v>
      </c>
      <c r="D1445" s="11">
        <v>5</v>
      </c>
      <c r="E1445" s="22" t="s">
        <v>3246</v>
      </c>
      <c r="F1445" s="11" t="s">
        <v>73</v>
      </c>
      <c r="G1445" s="11" t="s">
        <v>202</v>
      </c>
      <c r="H1445" s="11" t="s">
        <v>1</v>
      </c>
      <c r="I1445" s="15">
        <v>150000000</v>
      </c>
      <c r="J1445" s="15">
        <v>0</v>
      </c>
      <c r="K1445" s="15">
        <v>0</v>
      </c>
      <c r="L1445" s="15">
        <f t="shared" si="31"/>
        <v>150000000</v>
      </c>
      <c r="M1445" s="11"/>
    </row>
    <row r="1446" spans="1:13" ht="18" customHeight="1">
      <c r="A1446" s="11">
        <v>1440</v>
      </c>
      <c r="B1446" s="11" t="s">
        <v>196</v>
      </c>
      <c r="C1446" s="11" t="s">
        <v>115</v>
      </c>
      <c r="D1446" s="11">
        <v>5</v>
      </c>
      <c r="E1446" s="22" t="s">
        <v>3244</v>
      </c>
      <c r="F1446" s="11" t="s">
        <v>116</v>
      </c>
      <c r="G1446" s="11" t="s">
        <v>154</v>
      </c>
      <c r="H1446" s="11" t="s">
        <v>26</v>
      </c>
      <c r="I1446" s="15">
        <v>300000000</v>
      </c>
      <c r="J1446" s="15">
        <v>0</v>
      </c>
      <c r="K1446" s="15"/>
      <c r="L1446" s="15">
        <f t="shared" si="31"/>
        <v>300000000</v>
      </c>
      <c r="M1446" s="11"/>
    </row>
    <row r="1447" spans="1:13" ht="18" customHeight="1">
      <c r="A1447" s="11">
        <v>1441</v>
      </c>
      <c r="B1447" s="11" t="s">
        <v>196</v>
      </c>
      <c r="C1447" s="11" t="s">
        <v>115</v>
      </c>
      <c r="D1447" s="11">
        <v>5</v>
      </c>
      <c r="E1447" s="22" t="s">
        <v>3243</v>
      </c>
      <c r="F1447" s="11" t="s">
        <v>116</v>
      </c>
      <c r="G1447" s="11" t="s">
        <v>154</v>
      </c>
      <c r="H1447" s="11" t="s">
        <v>26</v>
      </c>
      <c r="I1447" s="15">
        <v>3000000000</v>
      </c>
      <c r="J1447" s="15">
        <v>1500000000</v>
      </c>
      <c r="K1447" s="15"/>
      <c r="L1447" s="15">
        <f t="shared" si="31"/>
        <v>4500000000</v>
      </c>
      <c r="M1447" s="11" t="s">
        <v>1622</v>
      </c>
    </row>
    <row r="1448" spans="1:13" ht="18" customHeight="1">
      <c r="A1448" s="11">
        <v>1442</v>
      </c>
      <c r="B1448" s="11" t="s">
        <v>196</v>
      </c>
      <c r="C1448" s="11" t="s">
        <v>3162</v>
      </c>
      <c r="D1448" s="11">
        <v>5</v>
      </c>
      <c r="E1448" s="22" t="s">
        <v>3245</v>
      </c>
      <c r="F1448" s="11" t="s">
        <v>116</v>
      </c>
      <c r="G1448" s="11" t="s">
        <v>154</v>
      </c>
      <c r="H1448" s="11" t="s">
        <v>26</v>
      </c>
      <c r="I1448" s="15">
        <v>95185084</v>
      </c>
      <c r="J1448" s="15">
        <v>119481751</v>
      </c>
      <c r="K1448" s="15"/>
      <c r="L1448" s="15">
        <f t="shared" si="31"/>
        <v>214666835</v>
      </c>
      <c r="M1448" s="11"/>
    </row>
    <row r="1449" spans="1:13" ht="18" customHeight="1">
      <c r="A1449" s="11">
        <v>1443</v>
      </c>
      <c r="B1449" s="11" t="s">
        <v>196</v>
      </c>
      <c r="C1449" s="11" t="s">
        <v>3166</v>
      </c>
      <c r="D1449" s="11">
        <v>5</v>
      </c>
      <c r="E1449" s="22" t="s">
        <v>3247</v>
      </c>
      <c r="F1449" s="11" t="s">
        <v>116</v>
      </c>
      <c r="G1449" s="11" t="s">
        <v>202</v>
      </c>
      <c r="H1449" s="11" t="s">
        <v>26</v>
      </c>
      <c r="I1449" s="15">
        <v>21368971</v>
      </c>
      <c r="J1449" s="15">
        <v>0</v>
      </c>
      <c r="K1449" s="15">
        <v>0</v>
      </c>
      <c r="L1449" s="15">
        <f t="shared" si="31"/>
        <v>21368971</v>
      </c>
      <c r="M1449" s="11"/>
    </row>
    <row r="1450" spans="1:13" ht="18" customHeight="1">
      <c r="A1450" s="11">
        <v>1444</v>
      </c>
      <c r="B1450" s="11" t="s">
        <v>196</v>
      </c>
      <c r="C1450" s="11" t="s">
        <v>3178</v>
      </c>
      <c r="D1450" s="11">
        <v>5</v>
      </c>
      <c r="E1450" s="22" t="s">
        <v>3248</v>
      </c>
      <c r="F1450" s="11" t="s">
        <v>116</v>
      </c>
      <c r="G1450" s="11" t="s">
        <v>154</v>
      </c>
      <c r="H1450" s="11" t="s">
        <v>18</v>
      </c>
      <c r="I1450" s="15">
        <v>11000000</v>
      </c>
      <c r="J1450" s="15">
        <v>3000000</v>
      </c>
      <c r="K1450" s="15"/>
      <c r="L1450" s="15">
        <f t="shared" si="31"/>
        <v>14000000</v>
      </c>
      <c r="M1450" s="11"/>
    </row>
    <row r="1451" spans="1:13" ht="18" customHeight="1">
      <c r="A1451" s="11">
        <v>1445</v>
      </c>
      <c r="B1451" s="11" t="s">
        <v>3269</v>
      </c>
      <c r="C1451" s="11" t="s">
        <v>321</v>
      </c>
      <c r="D1451" s="11">
        <v>5</v>
      </c>
      <c r="E1451" s="22" t="s">
        <v>3347</v>
      </c>
      <c r="F1451" s="11" t="s">
        <v>25</v>
      </c>
      <c r="G1451" s="11" t="s">
        <v>70</v>
      </c>
      <c r="H1451" s="11" t="s">
        <v>26</v>
      </c>
      <c r="I1451" s="15">
        <v>150000000</v>
      </c>
      <c r="J1451" s="15"/>
      <c r="K1451" s="15"/>
      <c r="L1451" s="15">
        <f t="shared" si="31"/>
        <v>150000000</v>
      </c>
      <c r="M1451" s="11"/>
    </row>
    <row r="1452" spans="1:13" ht="18" customHeight="1">
      <c r="A1452" s="11">
        <v>1446</v>
      </c>
      <c r="B1452" s="11" t="s">
        <v>130</v>
      </c>
      <c r="C1452" s="11" t="s">
        <v>3278</v>
      </c>
      <c r="D1452" s="11">
        <v>5</v>
      </c>
      <c r="E1452" s="22" t="s">
        <v>3350</v>
      </c>
      <c r="F1452" s="11" t="s">
        <v>28</v>
      </c>
      <c r="G1452" s="11" t="s">
        <v>70</v>
      </c>
      <c r="H1452" s="11" t="s">
        <v>26</v>
      </c>
      <c r="I1452" s="15">
        <v>100000000</v>
      </c>
      <c r="J1452" s="15">
        <v>20000000</v>
      </c>
      <c r="K1452" s="15">
        <v>10000000</v>
      </c>
      <c r="L1452" s="15">
        <f t="shared" si="31"/>
        <v>130000000</v>
      </c>
      <c r="M1452" s="29"/>
    </row>
    <row r="1453" spans="1:13" ht="18" customHeight="1">
      <c r="A1453" s="11">
        <v>1447</v>
      </c>
      <c r="B1453" s="11" t="s">
        <v>130</v>
      </c>
      <c r="C1453" s="11" t="s">
        <v>3298</v>
      </c>
      <c r="D1453" s="11">
        <v>5</v>
      </c>
      <c r="E1453" s="22" t="s">
        <v>3351</v>
      </c>
      <c r="F1453" s="11" t="s">
        <v>28</v>
      </c>
      <c r="G1453" s="11" t="s">
        <v>70</v>
      </c>
      <c r="H1453" s="11" t="s">
        <v>26</v>
      </c>
      <c r="I1453" s="15">
        <v>781000000</v>
      </c>
      <c r="J1453" s="15">
        <v>1540000000</v>
      </c>
      <c r="K1453" s="15">
        <v>100000000</v>
      </c>
      <c r="L1453" s="15">
        <f t="shared" si="31"/>
        <v>2421000000</v>
      </c>
      <c r="M1453" s="29"/>
    </row>
    <row r="1454" spans="1:13" ht="18" customHeight="1">
      <c r="A1454" s="11">
        <v>1448</v>
      </c>
      <c r="B1454" s="11" t="s">
        <v>130</v>
      </c>
      <c r="C1454" s="11" t="s">
        <v>42</v>
      </c>
      <c r="D1454" s="11">
        <v>5</v>
      </c>
      <c r="E1454" s="22" t="s">
        <v>242</v>
      </c>
      <c r="F1454" s="11" t="s">
        <v>28</v>
      </c>
      <c r="G1454" s="11" t="s">
        <v>70</v>
      </c>
      <c r="H1454" s="11" t="s">
        <v>26</v>
      </c>
      <c r="I1454" s="15">
        <v>750000000</v>
      </c>
      <c r="J1454" s="15">
        <v>667000000</v>
      </c>
      <c r="K1454" s="15">
        <v>4000000</v>
      </c>
      <c r="L1454" s="15">
        <f t="shared" si="31"/>
        <v>1421000000</v>
      </c>
      <c r="M1454" s="29"/>
    </row>
    <row r="1455" spans="1:13" ht="18" customHeight="1">
      <c r="A1455" s="11">
        <v>1449</v>
      </c>
      <c r="B1455" s="11" t="s">
        <v>130</v>
      </c>
      <c r="C1455" s="11" t="s">
        <v>135</v>
      </c>
      <c r="D1455" s="11">
        <v>5</v>
      </c>
      <c r="E1455" s="22" t="s">
        <v>3352</v>
      </c>
      <c r="F1455" s="57" t="s">
        <v>20</v>
      </c>
      <c r="G1455" s="11" t="s">
        <v>70</v>
      </c>
      <c r="H1455" s="11" t="s">
        <v>26</v>
      </c>
      <c r="I1455" s="15">
        <v>13000000</v>
      </c>
      <c r="J1455" s="15">
        <v>32000000</v>
      </c>
      <c r="K1455" s="15"/>
      <c r="L1455" s="15">
        <f t="shared" si="31"/>
        <v>45000000</v>
      </c>
      <c r="M1455" s="29"/>
    </row>
    <row r="1456" spans="1:13" ht="18" customHeight="1">
      <c r="A1456" s="11">
        <v>1450</v>
      </c>
      <c r="B1456" s="11" t="s">
        <v>130</v>
      </c>
      <c r="C1456" s="11" t="s">
        <v>27</v>
      </c>
      <c r="D1456" s="11">
        <v>5</v>
      </c>
      <c r="E1456" s="22" t="s">
        <v>3348</v>
      </c>
      <c r="F1456" s="11" t="s">
        <v>44</v>
      </c>
      <c r="G1456" s="11" t="s">
        <v>70</v>
      </c>
      <c r="H1456" s="11" t="s">
        <v>26</v>
      </c>
      <c r="I1456" s="15">
        <v>55000000</v>
      </c>
      <c r="J1456" s="15"/>
      <c r="K1456" s="15"/>
      <c r="L1456" s="15">
        <f t="shared" si="31"/>
        <v>55000000</v>
      </c>
      <c r="M1456" s="29"/>
    </row>
    <row r="1457" spans="1:13" ht="18" customHeight="1">
      <c r="A1457" s="11">
        <v>1451</v>
      </c>
      <c r="B1457" s="11" t="s">
        <v>130</v>
      </c>
      <c r="C1457" s="11" t="s">
        <v>27</v>
      </c>
      <c r="D1457" s="11">
        <v>5</v>
      </c>
      <c r="E1457" s="22" t="s">
        <v>3349</v>
      </c>
      <c r="F1457" s="11" t="s">
        <v>45</v>
      </c>
      <c r="G1457" s="11" t="s">
        <v>70</v>
      </c>
      <c r="H1457" s="11" t="s">
        <v>26</v>
      </c>
      <c r="I1457" s="15">
        <v>100000000</v>
      </c>
      <c r="J1457" s="15">
        <v>70000000</v>
      </c>
      <c r="K1457" s="15"/>
      <c r="L1457" s="15">
        <f t="shared" si="31"/>
        <v>170000000</v>
      </c>
      <c r="M1457" s="29"/>
    </row>
    <row r="1458" spans="1:13" ht="18" customHeight="1">
      <c r="A1458" s="11">
        <v>1452</v>
      </c>
      <c r="B1458" s="57" t="s">
        <v>3544</v>
      </c>
      <c r="C1458" s="12" t="s">
        <v>120</v>
      </c>
      <c r="D1458" s="12">
        <v>5</v>
      </c>
      <c r="E1458" s="16" t="s">
        <v>3625</v>
      </c>
      <c r="F1458" s="11" t="s">
        <v>62</v>
      </c>
      <c r="G1458" s="12" t="s">
        <v>67</v>
      </c>
      <c r="H1458" s="12" t="s">
        <v>31</v>
      </c>
      <c r="I1458" s="14">
        <v>25000000</v>
      </c>
      <c r="J1458" s="14">
        <v>20000000</v>
      </c>
      <c r="K1458" s="14"/>
      <c r="L1458" s="15">
        <f t="shared" si="31"/>
        <v>45000000</v>
      </c>
      <c r="M1458" s="11" t="s">
        <v>90</v>
      </c>
    </row>
    <row r="1459" spans="1:13" ht="18" customHeight="1">
      <c r="A1459" s="11">
        <v>1453</v>
      </c>
      <c r="B1459" s="57" t="s">
        <v>3544</v>
      </c>
      <c r="C1459" s="11" t="s">
        <v>115</v>
      </c>
      <c r="D1459" s="11">
        <v>5</v>
      </c>
      <c r="E1459" s="22" t="s">
        <v>3626</v>
      </c>
      <c r="F1459" s="11" t="s">
        <v>116</v>
      </c>
      <c r="G1459" s="11" t="s">
        <v>67</v>
      </c>
      <c r="H1459" s="11" t="s">
        <v>18</v>
      </c>
      <c r="I1459" s="15">
        <v>415735000</v>
      </c>
      <c r="J1459" s="15">
        <v>1196729000</v>
      </c>
      <c r="K1459" s="15"/>
      <c r="L1459" s="15">
        <f t="shared" si="31"/>
        <v>1612464000</v>
      </c>
      <c r="M1459" s="11"/>
    </row>
    <row r="1460" spans="1:13" ht="18" customHeight="1">
      <c r="A1460" s="11">
        <v>1454</v>
      </c>
      <c r="B1460" s="57" t="s">
        <v>3544</v>
      </c>
      <c r="C1460" s="12" t="s">
        <v>170</v>
      </c>
      <c r="D1460" s="11">
        <v>5</v>
      </c>
      <c r="E1460" s="22" t="s">
        <v>3631</v>
      </c>
      <c r="F1460" s="57" t="s">
        <v>20</v>
      </c>
      <c r="G1460" s="12" t="s">
        <v>67</v>
      </c>
      <c r="H1460" s="11" t="s">
        <v>26</v>
      </c>
      <c r="I1460" s="15">
        <v>105000000</v>
      </c>
      <c r="J1460" s="15"/>
      <c r="K1460" s="15"/>
      <c r="L1460" s="15">
        <f t="shared" si="31"/>
        <v>105000000</v>
      </c>
      <c r="M1460" s="29"/>
    </row>
    <row r="1461" spans="1:13" ht="18" customHeight="1">
      <c r="A1461" s="11">
        <v>1455</v>
      </c>
      <c r="B1461" s="57" t="s">
        <v>3544</v>
      </c>
      <c r="C1461" s="12" t="s">
        <v>3550</v>
      </c>
      <c r="D1461" s="12">
        <v>5</v>
      </c>
      <c r="E1461" s="16" t="s">
        <v>3627</v>
      </c>
      <c r="F1461" s="11" t="s">
        <v>116</v>
      </c>
      <c r="G1461" s="12" t="s">
        <v>17</v>
      </c>
      <c r="H1461" s="12" t="s">
        <v>26</v>
      </c>
      <c r="I1461" s="14">
        <v>300000000</v>
      </c>
      <c r="J1461" s="14">
        <v>0</v>
      </c>
      <c r="K1461" s="14">
        <v>0</v>
      </c>
      <c r="L1461" s="15">
        <f t="shared" si="31"/>
        <v>300000000</v>
      </c>
      <c r="M1461" s="12"/>
    </row>
    <row r="1462" spans="1:13" ht="18" customHeight="1">
      <c r="A1462" s="11">
        <v>1456</v>
      </c>
      <c r="B1462" s="57" t="s">
        <v>3544</v>
      </c>
      <c r="C1462" s="11" t="s">
        <v>3570</v>
      </c>
      <c r="D1462" s="11">
        <v>5</v>
      </c>
      <c r="E1462" s="20" t="s">
        <v>3632</v>
      </c>
      <c r="F1462" s="57" t="s">
        <v>20</v>
      </c>
      <c r="G1462" s="11" t="s">
        <v>67</v>
      </c>
      <c r="H1462" s="11" t="s">
        <v>1</v>
      </c>
      <c r="I1462" s="15">
        <v>330000000</v>
      </c>
      <c r="J1462" s="15">
        <v>410000000</v>
      </c>
      <c r="K1462" s="15">
        <v>30000000</v>
      </c>
      <c r="L1462" s="15">
        <f t="shared" si="31"/>
        <v>770000000</v>
      </c>
      <c r="M1462" s="29"/>
    </row>
    <row r="1463" spans="1:13" ht="18" customHeight="1">
      <c r="A1463" s="11">
        <v>1457</v>
      </c>
      <c r="B1463" s="57" t="s">
        <v>3544</v>
      </c>
      <c r="C1463" s="32" t="s">
        <v>3553</v>
      </c>
      <c r="D1463" s="32">
        <v>5</v>
      </c>
      <c r="E1463" s="13" t="s">
        <v>3630</v>
      </c>
      <c r="F1463" s="11" t="s">
        <v>116</v>
      </c>
      <c r="G1463" s="12" t="s">
        <v>67</v>
      </c>
      <c r="H1463" s="12" t="s">
        <v>1</v>
      </c>
      <c r="I1463" s="44">
        <v>185000000</v>
      </c>
      <c r="J1463" s="45">
        <v>0</v>
      </c>
      <c r="K1463" s="45">
        <v>0</v>
      </c>
      <c r="L1463" s="15">
        <f t="shared" si="31"/>
        <v>185000000</v>
      </c>
      <c r="M1463" s="66"/>
    </row>
    <row r="1464" spans="1:13" ht="18" customHeight="1">
      <c r="A1464" s="11">
        <v>1458</v>
      </c>
      <c r="B1464" s="11" t="s">
        <v>3924</v>
      </c>
      <c r="C1464" s="11" t="s">
        <v>3961</v>
      </c>
      <c r="D1464" s="11">
        <v>5</v>
      </c>
      <c r="E1464" s="20" t="s">
        <v>3980</v>
      </c>
      <c r="F1464" s="11" t="s">
        <v>149</v>
      </c>
      <c r="G1464" s="11" t="s">
        <v>198</v>
      </c>
      <c r="H1464" s="11" t="s">
        <v>18</v>
      </c>
      <c r="I1464" s="15">
        <v>252000000</v>
      </c>
      <c r="J1464" s="15">
        <v>0</v>
      </c>
      <c r="K1464" s="15">
        <v>0</v>
      </c>
      <c r="L1464" s="72">
        <f t="shared" si="31"/>
        <v>252000000</v>
      </c>
      <c r="M1464" s="29"/>
    </row>
    <row r="1465" spans="1:13" ht="18" customHeight="1">
      <c r="A1465" s="11">
        <v>1459</v>
      </c>
      <c r="B1465" s="11" t="s">
        <v>3924</v>
      </c>
      <c r="C1465" s="11" t="s">
        <v>3961</v>
      </c>
      <c r="D1465" s="11">
        <v>5</v>
      </c>
      <c r="E1465" s="20" t="s">
        <v>3978</v>
      </c>
      <c r="F1465" s="11" t="s">
        <v>41</v>
      </c>
      <c r="G1465" s="11" t="s">
        <v>198</v>
      </c>
      <c r="H1465" s="11" t="s">
        <v>18</v>
      </c>
      <c r="I1465" s="15">
        <v>50000000</v>
      </c>
      <c r="J1465" s="15">
        <v>0</v>
      </c>
      <c r="K1465" s="15">
        <v>0</v>
      </c>
      <c r="L1465" s="72">
        <f t="shared" ref="L1465:L1496" si="32">I1465+J1465+K1465</f>
        <v>50000000</v>
      </c>
      <c r="M1465" s="29"/>
    </row>
    <row r="1466" spans="1:13" ht="18" customHeight="1">
      <c r="A1466" s="11">
        <v>1460</v>
      </c>
      <c r="B1466" s="11" t="s">
        <v>3924</v>
      </c>
      <c r="C1466" s="11" t="s">
        <v>3937</v>
      </c>
      <c r="D1466" s="12">
        <v>5</v>
      </c>
      <c r="E1466" s="13" t="s">
        <v>3982</v>
      </c>
      <c r="F1466" s="57" t="s">
        <v>20</v>
      </c>
      <c r="G1466" s="12" t="s">
        <v>143</v>
      </c>
      <c r="H1466" s="12" t="s">
        <v>26</v>
      </c>
      <c r="I1466" s="14">
        <v>800000000</v>
      </c>
      <c r="J1466" s="14">
        <v>450000000</v>
      </c>
      <c r="K1466" s="14"/>
      <c r="L1466" s="72">
        <f t="shared" si="32"/>
        <v>1250000000</v>
      </c>
      <c r="M1466" s="11"/>
    </row>
    <row r="1467" spans="1:13" ht="18" customHeight="1">
      <c r="A1467" s="11">
        <v>1461</v>
      </c>
      <c r="B1467" s="12" t="s">
        <v>3924</v>
      </c>
      <c r="C1467" s="12" t="s">
        <v>170</v>
      </c>
      <c r="D1467" s="12">
        <v>5</v>
      </c>
      <c r="E1467" s="13" t="s">
        <v>3979</v>
      </c>
      <c r="F1467" s="57" t="s">
        <v>20</v>
      </c>
      <c r="G1467" s="12" t="s">
        <v>198</v>
      </c>
      <c r="H1467" s="12" t="s">
        <v>26</v>
      </c>
      <c r="I1467" s="14">
        <v>200000000</v>
      </c>
      <c r="J1467" s="14">
        <v>900000000</v>
      </c>
      <c r="K1467" s="14">
        <v>0</v>
      </c>
      <c r="L1467" s="72">
        <f t="shared" si="32"/>
        <v>1100000000</v>
      </c>
      <c r="M1467" s="12"/>
    </row>
    <row r="1468" spans="1:13" ht="18" customHeight="1">
      <c r="A1468" s="11">
        <v>1462</v>
      </c>
      <c r="B1468" s="57" t="s">
        <v>3924</v>
      </c>
      <c r="C1468" s="57" t="s">
        <v>1359</v>
      </c>
      <c r="D1468" s="32">
        <v>5</v>
      </c>
      <c r="E1468" s="33" t="s">
        <v>3981</v>
      </c>
      <c r="F1468" s="11" t="s">
        <v>116</v>
      </c>
      <c r="G1468" s="12" t="s">
        <v>198</v>
      </c>
      <c r="H1468" s="11" t="s">
        <v>1</v>
      </c>
      <c r="I1468" s="15">
        <v>300000000</v>
      </c>
      <c r="J1468" s="15">
        <v>500000000</v>
      </c>
      <c r="K1468" s="15"/>
      <c r="L1468" s="72">
        <f t="shared" si="32"/>
        <v>800000000</v>
      </c>
      <c r="M1468" s="11"/>
    </row>
    <row r="1469" spans="1:13" ht="18" customHeight="1">
      <c r="A1469" s="11">
        <v>1463</v>
      </c>
      <c r="B1469" s="12" t="s">
        <v>145</v>
      </c>
      <c r="C1469" s="12" t="s">
        <v>210</v>
      </c>
      <c r="D1469" s="12">
        <v>5</v>
      </c>
      <c r="E1469" s="16" t="s">
        <v>4104</v>
      </c>
      <c r="F1469" s="57" t="s">
        <v>20</v>
      </c>
      <c r="G1469" s="12" t="s">
        <v>153</v>
      </c>
      <c r="H1469" s="12" t="s">
        <v>18</v>
      </c>
      <c r="I1469" s="14">
        <v>85000000</v>
      </c>
      <c r="J1469" s="14">
        <v>0</v>
      </c>
      <c r="K1469" s="14">
        <v>0</v>
      </c>
      <c r="L1469" s="14">
        <f t="shared" si="32"/>
        <v>85000000</v>
      </c>
      <c r="M1469" s="12"/>
    </row>
    <row r="1470" spans="1:13" ht="18" customHeight="1">
      <c r="A1470" s="11">
        <v>1464</v>
      </c>
      <c r="B1470" s="12" t="s">
        <v>145</v>
      </c>
      <c r="C1470" s="12" t="s">
        <v>177</v>
      </c>
      <c r="D1470" s="12">
        <v>5</v>
      </c>
      <c r="E1470" s="16" t="s">
        <v>4103</v>
      </c>
      <c r="F1470" s="11" t="s">
        <v>62</v>
      </c>
      <c r="G1470" s="12" t="s">
        <v>153</v>
      </c>
      <c r="H1470" s="12" t="s">
        <v>18</v>
      </c>
      <c r="I1470" s="14">
        <v>15000000</v>
      </c>
      <c r="J1470" s="14">
        <v>800000</v>
      </c>
      <c r="K1470" s="14">
        <v>0</v>
      </c>
      <c r="L1470" s="14">
        <f t="shared" si="32"/>
        <v>15800000</v>
      </c>
      <c r="M1470" s="12"/>
    </row>
    <row r="1471" spans="1:13" ht="18" customHeight="1">
      <c r="A1471" s="11">
        <v>1465</v>
      </c>
      <c r="B1471" s="12" t="s">
        <v>145</v>
      </c>
      <c r="C1471" s="12" t="s">
        <v>177</v>
      </c>
      <c r="D1471" s="12">
        <v>5</v>
      </c>
      <c r="E1471" s="16" t="s">
        <v>4105</v>
      </c>
      <c r="F1471" s="11" t="s">
        <v>62</v>
      </c>
      <c r="G1471" s="12" t="s">
        <v>153</v>
      </c>
      <c r="H1471" s="12" t="s">
        <v>18</v>
      </c>
      <c r="I1471" s="14">
        <v>70000000</v>
      </c>
      <c r="J1471" s="14">
        <v>100000000</v>
      </c>
      <c r="K1471" s="14">
        <v>0</v>
      </c>
      <c r="L1471" s="14">
        <f t="shared" si="32"/>
        <v>170000000</v>
      </c>
      <c r="M1471" s="12"/>
    </row>
    <row r="1472" spans="1:13" ht="18" customHeight="1">
      <c r="A1472" s="11">
        <v>1466</v>
      </c>
      <c r="B1472" s="12" t="s">
        <v>147</v>
      </c>
      <c r="C1472" s="12" t="s">
        <v>2233</v>
      </c>
      <c r="D1472" s="12">
        <v>5</v>
      </c>
      <c r="E1472" s="13" t="s">
        <v>4175</v>
      </c>
      <c r="F1472" s="12" t="s">
        <v>16</v>
      </c>
      <c r="G1472" s="12" t="s">
        <v>121</v>
      </c>
      <c r="H1472" s="12" t="s">
        <v>1</v>
      </c>
      <c r="I1472" s="14">
        <v>9096077000</v>
      </c>
      <c r="J1472" s="14">
        <v>6095329000</v>
      </c>
      <c r="K1472" s="14">
        <v>0</v>
      </c>
      <c r="L1472" s="14">
        <f t="shared" si="32"/>
        <v>15191406000</v>
      </c>
      <c r="M1472" s="69"/>
    </row>
    <row r="1473" spans="1:13" ht="18" customHeight="1">
      <c r="A1473" s="11">
        <v>1467</v>
      </c>
      <c r="B1473" s="57" t="s">
        <v>147</v>
      </c>
      <c r="C1473" s="12" t="s">
        <v>156</v>
      </c>
      <c r="D1473" s="12">
        <v>5</v>
      </c>
      <c r="E1473" s="13" t="s">
        <v>4164</v>
      </c>
      <c r="F1473" s="57" t="s">
        <v>20</v>
      </c>
      <c r="G1473" s="12" t="s">
        <v>76</v>
      </c>
      <c r="H1473" s="12" t="s">
        <v>18</v>
      </c>
      <c r="I1473" s="14">
        <v>7272814000</v>
      </c>
      <c r="J1473" s="14">
        <v>2553507000</v>
      </c>
      <c r="K1473" s="14">
        <v>1016504000</v>
      </c>
      <c r="L1473" s="14">
        <f t="shared" si="32"/>
        <v>10842825000</v>
      </c>
      <c r="M1473" s="12"/>
    </row>
    <row r="1474" spans="1:13" ht="18" customHeight="1">
      <c r="A1474" s="11">
        <v>1468</v>
      </c>
      <c r="B1474" s="12" t="s">
        <v>147</v>
      </c>
      <c r="C1474" s="12" t="s">
        <v>156</v>
      </c>
      <c r="D1474" s="12">
        <v>5</v>
      </c>
      <c r="E1474" s="13" t="s">
        <v>4162</v>
      </c>
      <c r="F1474" s="11" t="s">
        <v>62</v>
      </c>
      <c r="G1474" s="12" t="s">
        <v>151</v>
      </c>
      <c r="H1474" s="12" t="s">
        <v>18</v>
      </c>
      <c r="I1474" s="14">
        <v>50000000</v>
      </c>
      <c r="J1474" s="14">
        <v>2000000</v>
      </c>
      <c r="K1474" s="14">
        <v>1000000</v>
      </c>
      <c r="L1474" s="14">
        <f t="shared" si="32"/>
        <v>53000000</v>
      </c>
      <c r="M1474" s="12"/>
    </row>
    <row r="1475" spans="1:13" ht="18" customHeight="1">
      <c r="A1475" s="11">
        <v>1469</v>
      </c>
      <c r="B1475" s="12" t="s">
        <v>147</v>
      </c>
      <c r="C1475" s="12" t="s">
        <v>63</v>
      </c>
      <c r="D1475" s="12">
        <v>5</v>
      </c>
      <c r="E1475" s="109" t="s">
        <v>4173</v>
      </c>
      <c r="F1475" s="12" t="s">
        <v>64</v>
      </c>
      <c r="G1475" s="12" t="s">
        <v>117</v>
      </c>
      <c r="H1475" s="12" t="s">
        <v>0</v>
      </c>
      <c r="I1475" s="14">
        <v>2300000000</v>
      </c>
      <c r="J1475" s="14">
        <v>450000000</v>
      </c>
      <c r="K1475" s="14"/>
      <c r="L1475" s="14">
        <f t="shared" si="32"/>
        <v>2750000000</v>
      </c>
      <c r="M1475" s="12"/>
    </row>
    <row r="1476" spans="1:13" ht="18" customHeight="1">
      <c r="A1476" s="11">
        <v>1470</v>
      </c>
      <c r="B1476" s="12" t="s">
        <v>147</v>
      </c>
      <c r="C1476" s="12" t="s">
        <v>152</v>
      </c>
      <c r="D1476" s="12">
        <v>5</v>
      </c>
      <c r="E1476" s="13" t="s">
        <v>4171</v>
      </c>
      <c r="F1476" s="57" t="s">
        <v>20</v>
      </c>
      <c r="G1476" s="12" t="s">
        <v>150</v>
      </c>
      <c r="H1476" s="12" t="s">
        <v>1</v>
      </c>
      <c r="I1476" s="14">
        <v>1500000000</v>
      </c>
      <c r="J1476" s="14"/>
      <c r="K1476" s="14"/>
      <c r="L1476" s="14">
        <f t="shared" si="32"/>
        <v>1500000000</v>
      </c>
      <c r="M1476" s="12"/>
    </row>
    <row r="1477" spans="1:13" ht="18" customHeight="1">
      <c r="A1477" s="11">
        <v>1471</v>
      </c>
      <c r="B1477" s="12" t="s">
        <v>147</v>
      </c>
      <c r="C1477" s="12" t="s">
        <v>152</v>
      </c>
      <c r="D1477" s="12">
        <v>5</v>
      </c>
      <c r="E1477" s="13" t="s">
        <v>4166</v>
      </c>
      <c r="F1477" s="57" t="s">
        <v>20</v>
      </c>
      <c r="G1477" s="12" t="s">
        <v>150</v>
      </c>
      <c r="H1477" s="12" t="s">
        <v>1</v>
      </c>
      <c r="I1477" s="14">
        <v>1500000000</v>
      </c>
      <c r="J1477" s="14">
        <v>0</v>
      </c>
      <c r="K1477" s="14">
        <v>0</v>
      </c>
      <c r="L1477" s="14">
        <f t="shared" si="32"/>
        <v>1500000000</v>
      </c>
      <c r="M1477" s="12"/>
    </row>
    <row r="1478" spans="1:13" ht="18" customHeight="1">
      <c r="A1478" s="11">
        <v>1472</v>
      </c>
      <c r="B1478" s="12" t="s">
        <v>147</v>
      </c>
      <c r="C1478" s="12" t="s">
        <v>152</v>
      </c>
      <c r="D1478" s="12">
        <v>5</v>
      </c>
      <c r="E1478" s="13" t="s">
        <v>4172</v>
      </c>
      <c r="F1478" s="57" t="s">
        <v>20</v>
      </c>
      <c r="G1478" s="12" t="s">
        <v>150</v>
      </c>
      <c r="H1478" s="12" t="s">
        <v>1</v>
      </c>
      <c r="I1478" s="14">
        <v>1500000000</v>
      </c>
      <c r="J1478" s="14"/>
      <c r="K1478" s="14"/>
      <c r="L1478" s="14">
        <f t="shared" si="32"/>
        <v>1500000000</v>
      </c>
      <c r="M1478" s="12"/>
    </row>
    <row r="1479" spans="1:13" ht="18" customHeight="1">
      <c r="A1479" s="11">
        <v>1473</v>
      </c>
      <c r="B1479" s="12" t="s">
        <v>147</v>
      </c>
      <c r="C1479" s="12" t="s">
        <v>152</v>
      </c>
      <c r="D1479" s="12">
        <v>5</v>
      </c>
      <c r="E1479" s="13" t="s">
        <v>4167</v>
      </c>
      <c r="F1479" s="57" t="s">
        <v>20</v>
      </c>
      <c r="G1479" s="12" t="s">
        <v>150</v>
      </c>
      <c r="H1479" s="12" t="s">
        <v>1</v>
      </c>
      <c r="I1479" s="14">
        <v>2000000000</v>
      </c>
      <c r="J1479" s="14">
        <v>0</v>
      </c>
      <c r="K1479" s="14">
        <v>0</v>
      </c>
      <c r="L1479" s="14">
        <f t="shared" si="32"/>
        <v>2000000000</v>
      </c>
      <c r="M1479" s="12"/>
    </row>
    <row r="1480" spans="1:13" ht="18" customHeight="1">
      <c r="A1480" s="11">
        <v>1474</v>
      </c>
      <c r="B1480" s="12" t="s">
        <v>147</v>
      </c>
      <c r="C1480" s="12" t="s">
        <v>200</v>
      </c>
      <c r="D1480" s="12">
        <v>5</v>
      </c>
      <c r="E1480" s="13" t="s">
        <v>4165</v>
      </c>
      <c r="F1480" s="12" t="s">
        <v>16</v>
      </c>
      <c r="G1480" s="12" t="s">
        <v>198</v>
      </c>
      <c r="H1480" s="12" t="s">
        <v>26</v>
      </c>
      <c r="I1480" s="14">
        <v>9124900000</v>
      </c>
      <c r="J1480" s="14">
        <v>4055413000</v>
      </c>
      <c r="K1480" s="14">
        <v>540828000</v>
      </c>
      <c r="L1480" s="14">
        <f t="shared" si="32"/>
        <v>13721141000</v>
      </c>
      <c r="M1480" s="12"/>
    </row>
    <row r="1481" spans="1:13" ht="18" customHeight="1">
      <c r="A1481" s="11">
        <v>1475</v>
      </c>
      <c r="B1481" s="12" t="s">
        <v>147</v>
      </c>
      <c r="C1481" s="12" t="s">
        <v>200</v>
      </c>
      <c r="D1481" s="12">
        <v>5</v>
      </c>
      <c r="E1481" s="13" t="s">
        <v>4170</v>
      </c>
      <c r="F1481" s="57" t="s">
        <v>20</v>
      </c>
      <c r="G1481" s="12" t="s">
        <v>198</v>
      </c>
      <c r="H1481" s="12" t="s">
        <v>0</v>
      </c>
      <c r="I1481" s="14">
        <v>405884000</v>
      </c>
      <c r="J1481" s="14">
        <v>798141000</v>
      </c>
      <c r="K1481" s="14">
        <v>196066000</v>
      </c>
      <c r="L1481" s="14">
        <f t="shared" si="32"/>
        <v>1400091000</v>
      </c>
      <c r="M1481" s="12"/>
    </row>
    <row r="1482" spans="1:13" ht="18" customHeight="1">
      <c r="A1482" s="11">
        <v>1476</v>
      </c>
      <c r="B1482" s="12" t="s">
        <v>147</v>
      </c>
      <c r="C1482" s="12" t="s">
        <v>200</v>
      </c>
      <c r="D1482" s="12">
        <v>5</v>
      </c>
      <c r="E1482" s="13" t="s">
        <v>4169</v>
      </c>
      <c r="F1482" s="57" t="s">
        <v>20</v>
      </c>
      <c r="G1482" s="12" t="s">
        <v>198</v>
      </c>
      <c r="H1482" s="12" t="s">
        <v>0</v>
      </c>
      <c r="I1482" s="14">
        <v>1898539000</v>
      </c>
      <c r="J1482" s="14">
        <v>3380217000</v>
      </c>
      <c r="K1482" s="14">
        <v>921469000</v>
      </c>
      <c r="L1482" s="14">
        <f t="shared" si="32"/>
        <v>6200225000</v>
      </c>
      <c r="M1482" s="12"/>
    </row>
    <row r="1483" spans="1:13" ht="18" customHeight="1">
      <c r="A1483" s="11">
        <v>1477</v>
      </c>
      <c r="B1483" s="12" t="s">
        <v>147</v>
      </c>
      <c r="C1483" s="12" t="s">
        <v>61</v>
      </c>
      <c r="D1483" s="12">
        <v>5</v>
      </c>
      <c r="E1483" s="13" t="s">
        <v>4174</v>
      </c>
      <c r="F1483" s="11" t="s">
        <v>62</v>
      </c>
      <c r="G1483" s="12" t="s">
        <v>198</v>
      </c>
      <c r="H1483" s="12" t="s">
        <v>1</v>
      </c>
      <c r="I1483" s="14">
        <v>212000000</v>
      </c>
      <c r="J1483" s="14">
        <v>534000000</v>
      </c>
      <c r="K1483" s="14">
        <v>5000000</v>
      </c>
      <c r="L1483" s="14">
        <f t="shared" si="32"/>
        <v>751000000</v>
      </c>
      <c r="M1483" s="69"/>
    </row>
    <row r="1484" spans="1:13" ht="18" customHeight="1">
      <c r="A1484" s="11">
        <v>1478</v>
      </c>
      <c r="B1484" s="12" t="s">
        <v>147</v>
      </c>
      <c r="C1484" s="12" t="s">
        <v>155</v>
      </c>
      <c r="D1484" s="12">
        <v>5</v>
      </c>
      <c r="E1484" s="13" t="s">
        <v>4163</v>
      </c>
      <c r="F1484" s="57" t="s">
        <v>20</v>
      </c>
      <c r="G1484" s="12" t="s">
        <v>312</v>
      </c>
      <c r="H1484" s="12" t="s">
        <v>18</v>
      </c>
      <c r="I1484" s="14">
        <v>5617034000</v>
      </c>
      <c r="J1484" s="14">
        <v>1367785000</v>
      </c>
      <c r="K1484" s="14">
        <v>0</v>
      </c>
      <c r="L1484" s="14">
        <f t="shared" si="32"/>
        <v>6984819000</v>
      </c>
      <c r="M1484" s="12"/>
    </row>
    <row r="1485" spans="1:13" ht="18" customHeight="1">
      <c r="A1485" s="11">
        <v>1479</v>
      </c>
      <c r="B1485" s="76" t="s">
        <v>147</v>
      </c>
      <c r="C1485" s="76" t="s">
        <v>155</v>
      </c>
      <c r="D1485" s="76">
        <v>5</v>
      </c>
      <c r="E1485" s="124" t="s">
        <v>4168</v>
      </c>
      <c r="F1485" s="57" t="s">
        <v>20</v>
      </c>
      <c r="G1485" s="12" t="s">
        <v>312</v>
      </c>
      <c r="H1485" s="12" t="s">
        <v>1</v>
      </c>
      <c r="I1485" s="14">
        <v>132787000</v>
      </c>
      <c r="J1485" s="14">
        <v>0</v>
      </c>
      <c r="K1485" s="14">
        <v>0</v>
      </c>
      <c r="L1485" s="14">
        <f t="shared" si="32"/>
        <v>132787000</v>
      </c>
      <c r="M1485" s="12"/>
    </row>
    <row r="1486" spans="1:13" ht="18" customHeight="1">
      <c r="A1486" s="11">
        <v>1480</v>
      </c>
      <c r="B1486" s="12" t="s">
        <v>147</v>
      </c>
      <c r="C1486" s="12" t="s">
        <v>66</v>
      </c>
      <c r="D1486" s="12">
        <v>5</v>
      </c>
      <c r="E1486" s="13" t="s">
        <v>199</v>
      </c>
      <c r="F1486" s="11" t="s">
        <v>62</v>
      </c>
      <c r="G1486" s="12" t="s">
        <v>150</v>
      </c>
      <c r="H1486" s="12" t="s">
        <v>18</v>
      </c>
      <c r="I1486" s="14">
        <v>80000000</v>
      </c>
      <c r="J1486" s="14"/>
      <c r="K1486" s="14"/>
      <c r="L1486" s="14">
        <f t="shared" si="32"/>
        <v>80000000</v>
      </c>
      <c r="M1486" s="12"/>
    </row>
    <row r="1487" spans="1:13" ht="18" customHeight="1">
      <c r="A1487" s="11">
        <v>1481</v>
      </c>
      <c r="B1487" s="11" t="s">
        <v>4435</v>
      </c>
      <c r="C1487" s="11" t="s">
        <v>120</v>
      </c>
      <c r="D1487" s="11">
        <v>5</v>
      </c>
      <c r="E1487" s="20" t="s">
        <v>4606</v>
      </c>
      <c r="F1487" s="11" t="s">
        <v>62</v>
      </c>
      <c r="G1487" s="11" t="s">
        <v>150</v>
      </c>
      <c r="H1487" s="11" t="s">
        <v>65</v>
      </c>
      <c r="I1487" s="28">
        <v>200000000</v>
      </c>
      <c r="J1487" s="28">
        <v>1868000</v>
      </c>
      <c r="K1487" s="28">
        <v>0</v>
      </c>
      <c r="L1487" s="28">
        <f t="shared" si="32"/>
        <v>201868000</v>
      </c>
      <c r="M1487" s="11" t="s">
        <v>289</v>
      </c>
    </row>
    <row r="1488" spans="1:13" ht="18" customHeight="1">
      <c r="A1488" s="11">
        <v>1482</v>
      </c>
      <c r="B1488" s="11" t="s">
        <v>4435</v>
      </c>
      <c r="C1488" s="11" t="s">
        <v>321</v>
      </c>
      <c r="D1488" s="11">
        <v>5</v>
      </c>
      <c r="E1488" s="20" t="s">
        <v>4607</v>
      </c>
      <c r="F1488" s="11" t="s">
        <v>73</v>
      </c>
      <c r="G1488" s="11" t="s">
        <v>150</v>
      </c>
      <c r="H1488" s="11" t="s">
        <v>1</v>
      </c>
      <c r="I1488" s="28">
        <v>80000000</v>
      </c>
      <c r="J1488" s="28"/>
      <c r="K1488" s="28"/>
      <c r="L1488" s="28">
        <f t="shared" si="32"/>
        <v>80000000</v>
      </c>
      <c r="M1488" s="11"/>
    </row>
    <row r="1489" spans="1:13" ht="18" customHeight="1">
      <c r="A1489" s="11">
        <v>1483</v>
      </c>
      <c r="B1489" s="11" t="s">
        <v>4435</v>
      </c>
      <c r="C1489" s="11" t="s">
        <v>321</v>
      </c>
      <c r="D1489" s="11">
        <v>5</v>
      </c>
      <c r="E1489" s="20" t="s">
        <v>4608</v>
      </c>
      <c r="F1489" s="11" t="s">
        <v>73</v>
      </c>
      <c r="G1489" s="11" t="s">
        <v>150</v>
      </c>
      <c r="H1489" s="11" t="s">
        <v>1</v>
      </c>
      <c r="I1489" s="28">
        <v>30000000</v>
      </c>
      <c r="J1489" s="28"/>
      <c r="K1489" s="28"/>
      <c r="L1489" s="28">
        <f t="shared" si="32"/>
        <v>30000000</v>
      </c>
      <c r="M1489" s="29"/>
    </row>
    <row r="1490" spans="1:13" ht="18" customHeight="1">
      <c r="A1490" s="11">
        <v>1484</v>
      </c>
      <c r="B1490" s="11" t="s">
        <v>4435</v>
      </c>
      <c r="C1490" s="11" t="s">
        <v>4454</v>
      </c>
      <c r="D1490" s="11">
        <v>5</v>
      </c>
      <c r="E1490" s="33" t="s">
        <v>4609</v>
      </c>
      <c r="F1490" s="11" t="s">
        <v>116</v>
      </c>
      <c r="G1490" s="11" t="s">
        <v>150</v>
      </c>
      <c r="H1490" s="11" t="s">
        <v>26</v>
      </c>
      <c r="I1490" s="28">
        <v>15200000</v>
      </c>
      <c r="J1490" s="28">
        <v>4225000</v>
      </c>
      <c r="K1490" s="28"/>
      <c r="L1490" s="28">
        <f t="shared" si="32"/>
        <v>19425000</v>
      </c>
      <c r="M1490" s="11"/>
    </row>
    <row r="1491" spans="1:13" ht="18" customHeight="1">
      <c r="A1491" s="11">
        <v>1485</v>
      </c>
      <c r="B1491" s="12" t="s">
        <v>14</v>
      </c>
      <c r="C1491" s="12" t="s">
        <v>19</v>
      </c>
      <c r="D1491" s="12">
        <v>6</v>
      </c>
      <c r="E1491" s="13" t="s">
        <v>1722</v>
      </c>
      <c r="F1491" s="11" t="s">
        <v>62</v>
      </c>
      <c r="G1491" s="12" t="s">
        <v>17</v>
      </c>
      <c r="H1491" s="12" t="s">
        <v>0</v>
      </c>
      <c r="I1491" s="44">
        <v>100000000</v>
      </c>
      <c r="J1491" s="44">
        <v>0</v>
      </c>
      <c r="K1491" s="44">
        <v>10000000</v>
      </c>
      <c r="L1491" s="44">
        <f t="shared" si="32"/>
        <v>110000000</v>
      </c>
      <c r="M1491" s="12"/>
    </row>
    <row r="1492" spans="1:13" ht="18" customHeight="1">
      <c r="A1492" s="11">
        <v>1486</v>
      </c>
      <c r="B1492" s="12" t="s">
        <v>14</v>
      </c>
      <c r="C1492" s="12" t="s">
        <v>19</v>
      </c>
      <c r="D1492" s="12">
        <v>6</v>
      </c>
      <c r="E1492" s="13" t="s">
        <v>1718</v>
      </c>
      <c r="F1492" s="12" t="s">
        <v>72</v>
      </c>
      <c r="G1492" s="12" t="s">
        <v>17</v>
      </c>
      <c r="H1492" s="12" t="s">
        <v>18</v>
      </c>
      <c r="I1492" s="44">
        <v>1300000000</v>
      </c>
      <c r="J1492" s="44">
        <v>60000000</v>
      </c>
      <c r="K1492" s="44">
        <v>0</v>
      </c>
      <c r="L1492" s="44">
        <f t="shared" si="32"/>
        <v>1360000000</v>
      </c>
      <c r="M1492" s="12"/>
    </row>
    <row r="1493" spans="1:13" ht="18" customHeight="1">
      <c r="A1493" s="11">
        <v>1487</v>
      </c>
      <c r="B1493" s="12" t="s">
        <v>14</v>
      </c>
      <c r="C1493" s="12" t="s">
        <v>19</v>
      </c>
      <c r="D1493" s="12">
        <v>6</v>
      </c>
      <c r="E1493" s="13" t="s">
        <v>1721</v>
      </c>
      <c r="F1493" s="11" t="s">
        <v>62</v>
      </c>
      <c r="G1493" s="12" t="s">
        <v>67</v>
      </c>
      <c r="H1493" s="12" t="s">
        <v>18</v>
      </c>
      <c r="I1493" s="44">
        <v>192660000</v>
      </c>
      <c r="J1493" s="44">
        <v>335460000</v>
      </c>
      <c r="K1493" s="44">
        <v>0</v>
      </c>
      <c r="L1493" s="44">
        <f t="shared" si="32"/>
        <v>528120000</v>
      </c>
      <c r="M1493" s="12"/>
    </row>
    <row r="1494" spans="1:13" ht="18" customHeight="1">
      <c r="A1494" s="11">
        <v>1488</v>
      </c>
      <c r="B1494" s="12" t="s">
        <v>14</v>
      </c>
      <c r="C1494" s="12" t="s">
        <v>19</v>
      </c>
      <c r="D1494" s="12">
        <v>6</v>
      </c>
      <c r="E1494" s="13" t="s">
        <v>1719</v>
      </c>
      <c r="F1494" s="12" t="s">
        <v>72</v>
      </c>
      <c r="G1494" s="12" t="s">
        <v>17</v>
      </c>
      <c r="H1494" s="12" t="s">
        <v>18</v>
      </c>
      <c r="I1494" s="44">
        <v>1000000000</v>
      </c>
      <c r="J1494" s="44">
        <v>50000000</v>
      </c>
      <c r="K1494" s="44">
        <v>0</v>
      </c>
      <c r="L1494" s="44">
        <f t="shared" si="32"/>
        <v>1050000000</v>
      </c>
      <c r="M1494" s="12"/>
    </row>
    <row r="1495" spans="1:13" ht="18" customHeight="1">
      <c r="A1495" s="11">
        <v>1489</v>
      </c>
      <c r="B1495" s="12" t="s">
        <v>14</v>
      </c>
      <c r="C1495" s="12" t="s">
        <v>19</v>
      </c>
      <c r="D1495" s="12">
        <v>6</v>
      </c>
      <c r="E1495" s="13" t="s">
        <v>1720</v>
      </c>
      <c r="F1495" s="11" t="s">
        <v>62</v>
      </c>
      <c r="G1495" s="11" t="s">
        <v>312</v>
      </c>
      <c r="H1495" s="12" t="s">
        <v>0</v>
      </c>
      <c r="I1495" s="44">
        <v>99336000</v>
      </c>
      <c r="J1495" s="44">
        <v>179080000</v>
      </c>
      <c r="K1495" s="44">
        <v>4900000</v>
      </c>
      <c r="L1495" s="44">
        <f t="shared" si="32"/>
        <v>283316000</v>
      </c>
      <c r="M1495" s="69"/>
    </row>
    <row r="1496" spans="1:13" ht="18" customHeight="1">
      <c r="A1496" s="11">
        <v>1490</v>
      </c>
      <c r="B1496" s="12" t="s">
        <v>14</v>
      </c>
      <c r="C1496" s="12" t="s">
        <v>19</v>
      </c>
      <c r="D1496" s="12">
        <v>6</v>
      </c>
      <c r="E1496" s="13" t="s">
        <v>1723</v>
      </c>
      <c r="F1496" s="11" t="s">
        <v>62</v>
      </c>
      <c r="G1496" s="11" t="s">
        <v>312</v>
      </c>
      <c r="H1496" s="12" t="s">
        <v>0</v>
      </c>
      <c r="I1496" s="44">
        <f>100000000-J1496</f>
        <v>70000000</v>
      </c>
      <c r="J1496" s="44">
        <v>30000000</v>
      </c>
      <c r="K1496" s="44">
        <v>10000000</v>
      </c>
      <c r="L1496" s="44">
        <f t="shared" si="32"/>
        <v>110000000</v>
      </c>
      <c r="M1496" s="12"/>
    </row>
    <row r="1497" spans="1:13" ht="18" customHeight="1">
      <c r="A1497" s="11">
        <v>1491</v>
      </c>
      <c r="B1497" s="12" t="s">
        <v>14</v>
      </c>
      <c r="C1497" s="12" t="s">
        <v>19</v>
      </c>
      <c r="D1497" s="12">
        <v>6</v>
      </c>
      <c r="E1497" s="13" t="s">
        <v>1724</v>
      </c>
      <c r="F1497" s="11" t="s">
        <v>62</v>
      </c>
      <c r="G1497" s="11" t="s">
        <v>312</v>
      </c>
      <c r="H1497" s="12" t="s">
        <v>0</v>
      </c>
      <c r="I1497" s="44">
        <f>100000000-J1497</f>
        <v>70000000</v>
      </c>
      <c r="J1497" s="44">
        <v>30000000</v>
      </c>
      <c r="K1497" s="44">
        <v>10000000</v>
      </c>
      <c r="L1497" s="44">
        <f t="shared" ref="L1497:L1528" si="33">I1497+J1497+K1497</f>
        <v>110000000</v>
      </c>
      <c r="M1497" s="12"/>
    </row>
    <row r="1498" spans="1:13" ht="18" customHeight="1">
      <c r="A1498" s="11">
        <v>1492</v>
      </c>
      <c r="B1498" s="12" t="s">
        <v>14</v>
      </c>
      <c r="C1498" s="12" t="s">
        <v>15</v>
      </c>
      <c r="D1498" s="12">
        <v>6</v>
      </c>
      <c r="E1498" s="13" t="s">
        <v>1726</v>
      </c>
      <c r="F1498" s="12" t="s">
        <v>16</v>
      </c>
      <c r="G1498" s="12" t="s">
        <v>229</v>
      </c>
      <c r="H1498" s="12" t="s">
        <v>18</v>
      </c>
      <c r="I1498" s="44">
        <v>120000000000</v>
      </c>
      <c r="J1498" s="44"/>
      <c r="K1498" s="44">
        <v>0</v>
      </c>
      <c r="L1498" s="44">
        <f t="shared" si="33"/>
        <v>120000000000</v>
      </c>
      <c r="M1498" s="12"/>
    </row>
    <row r="1499" spans="1:13" ht="18" customHeight="1">
      <c r="A1499" s="11">
        <v>1493</v>
      </c>
      <c r="B1499" s="12" t="s">
        <v>21</v>
      </c>
      <c r="C1499" s="12" t="s">
        <v>22</v>
      </c>
      <c r="D1499" s="12">
        <v>6</v>
      </c>
      <c r="E1499" s="16" t="s">
        <v>395</v>
      </c>
      <c r="F1499" s="12" t="s">
        <v>25</v>
      </c>
      <c r="G1499" s="12" t="s">
        <v>301</v>
      </c>
      <c r="H1499" s="12" t="s">
        <v>26</v>
      </c>
      <c r="I1499" s="44">
        <v>158000000</v>
      </c>
      <c r="J1499" s="44"/>
      <c r="K1499" s="44"/>
      <c r="L1499" s="44">
        <f t="shared" si="33"/>
        <v>158000000</v>
      </c>
      <c r="M1499" s="12"/>
    </row>
    <row r="1500" spans="1:13" ht="18" customHeight="1">
      <c r="A1500" s="11">
        <v>1494</v>
      </c>
      <c r="B1500" s="12" t="s">
        <v>21</v>
      </c>
      <c r="C1500" s="12" t="s">
        <v>22</v>
      </c>
      <c r="D1500" s="12">
        <v>6</v>
      </c>
      <c r="E1500" s="16" t="s">
        <v>396</v>
      </c>
      <c r="F1500" s="12" t="s">
        <v>24</v>
      </c>
      <c r="G1500" s="12" t="s">
        <v>301</v>
      </c>
      <c r="H1500" s="12" t="s">
        <v>26</v>
      </c>
      <c r="I1500" s="44">
        <v>15000000</v>
      </c>
      <c r="J1500" s="44"/>
      <c r="K1500" s="44"/>
      <c r="L1500" s="44">
        <f t="shared" si="33"/>
        <v>15000000</v>
      </c>
      <c r="M1500" s="12"/>
    </row>
    <row r="1501" spans="1:13" ht="18" customHeight="1">
      <c r="A1501" s="11">
        <v>1495</v>
      </c>
      <c r="B1501" s="57" t="s">
        <v>298</v>
      </c>
      <c r="C1501" s="57" t="s">
        <v>115</v>
      </c>
      <c r="D1501" s="57">
        <v>6</v>
      </c>
      <c r="E1501" s="109" t="s">
        <v>4710</v>
      </c>
      <c r="F1501" s="11" t="s">
        <v>4705</v>
      </c>
      <c r="G1501" s="32" t="s">
        <v>312</v>
      </c>
      <c r="H1501" s="57" t="s">
        <v>26</v>
      </c>
      <c r="I1501" s="72">
        <v>16610742</v>
      </c>
      <c r="J1501" s="72"/>
      <c r="K1501" s="72"/>
      <c r="L1501" s="28">
        <f t="shared" si="33"/>
        <v>16610742</v>
      </c>
      <c r="M1501" s="69"/>
    </row>
    <row r="1502" spans="1:13" ht="18" customHeight="1">
      <c r="A1502" s="11">
        <v>1496</v>
      </c>
      <c r="B1502" s="57" t="s">
        <v>298</v>
      </c>
      <c r="C1502" s="12" t="s">
        <v>115</v>
      </c>
      <c r="D1502" s="12">
        <v>6</v>
      </c>
      <c r="E1502" s="16" t="s">
        <v>398</v>
      </c>
      <c r="F1502" s="12" t="s">
        <v>116</v>
      </c>
      <c r="G1502" s="12" t="s">
        <v>301</v>
      </c>
      <c r="H1502" s="12" t="s">
        <v>26</v>
      </c>
      <c r="I1502" s="44">
        <v>1106930779</v>
      </c>
      <c r="J1502" s="44">
        <v>997598199</v>
      </c>
      <c r="K1502" s="44">
        <v>0</v>
      </c>
      <c r="L1502" s="44">
        <f t="shared" si="33"/>
        <v>2104528978</v>
      </c>
      <c r="M1502" s="69"/>
    </row>
    <row r="1503" spans="1:13" ht="18" customHeight="1">
      <c r="A1503" s="11">
        <v>1497</v>
      </c>
      <c r="B1503" s="57" t="s">
        <v>298</v>
      </c>
      <c r="C1503" s="57" t="s">
        <v>170</v>
      </c>
      <c r="D1503" s="12">
        <v>6</v>
      </c>
      <c r="E1503" s="16" t="s">
        <v>217</v>
      </c>
      <c r="F1503" s="57" t="s">
        <v>20</v>
      </c>
      <c r="G1503" s="12" t="s">
        <v>301</v>
      </c>
      <c r="H1503" s="12" t="s">
        <v>31</v>
      </c>
      <c r="I1503" s="44">
        <v>80000000</v>
      </c>
      <c r="J1503" s="44">
        <v>0</v>
      </c>
      <c r="K1503" s="44"/>
      <c r="L1503" s="44">
        <f t="shared" si="33"/>
        <v>80000000</v>
      </c>
      <c r="M1503" s="12" t="s">
        <v>397</v>
      </c>
    </row>
    <row r="1504" spans="1:13" ht="18" customHeight="1">
      <c r="A1504" s="11">
        <v>1498</v>
      </c>
      <c r="B1504" s="12" t="s">
        <v>298</v>
      </c>
      <c r="C1504" s="12" t="s">
        <v>376</v>
      </c>
      <c r="D1504" s="12">
        <v>6</v>
      </c>
      <c r="E1504" s="16" t="s">
        <v>400</v>
      </c>
      <c r="F1504" s="11" t="s">
        <v>62</v>
      </c>
      <c r="G1504" s="12" t="s">
        <v>312</v>
      </c>
      <c r="H1504" s="12" t="s">
        <v>65</v>
      </c>
      <c r="I1504" s="44">
        <v>83000000</v>
      </c>
      <c r="J1504" s="44">
        <v>9000000</v>
      </c>
      <c r="K1504" s="44"/>
      <c r="L1504" s="44">
        <f t="shared" si="33"/>
        <v>92000000</v>
      </c>
      <c r="M1504" s="12" t="s">
        <v>329</v>
      </c>
    </row>
    <row r="1505" spans="1:13" ht="18" customHeight="1">
      <c r="A1505" s="11">
        <v>1499</v>
      </c>
      <c r="B1505" s="12" t="s">
        <v>298</v>
      </c>
      <c r="C1505" s="12" t="s">
        <v>376</v>
      </c>
      <c r="D1505" s="12">
        <v>6</v>
      </c>
      <c r="E1505" s="16" t="s">
        <v>399</v>
      </c>
      <c r="F1505" s="11" t="s">
        <v>62</v>
      </c>
      <c r="G1505" s="12" t="s">
        <v>312</v>
      </c>
      <c r="H1505" s="12" t="s">
        <v>31</v>
      </c>
      <c r="I1505" s="44">
        <v>104000000</v>
      </c>
      <c r="J1505" s="44">
        <v>13000000</v>
      </c>
      <c r="K1505" s="44"/>
      <c r="L1505" s="44">
        <f t="shared" si="33"/>
        <v>117000000</v>
      </c>
      <c r="M1505" s="12" t="s">
        <v>329</v>
      </c>
    </row>
    <row r="1506" spans="1:13" ht="18" customHeight="1">
      <c r="A1506" s="11">
        <v>1500</v>
      </c>
      <c r="B1506" s="12" t="s">
        <v>298</v>
      </c>
      <c r="C1506" s="12" t="s">
        <v>171</v>
      </c>
      <c r="D1506" s="12">
        <v>6</v>
      </c>
      <c r="E1506" s="16" t="s">
        <v>401</v>
      </c>
      <c r="F1506" s="12" t="s">
        <v>73</v>
      </c>
      <c r="G1506" s="12" t="s">
        <v>312</v>
      </c>
      <c r="H1506" s="12" t="s">
        <v>1</v>
      </c>
      <c r="I1506" s="44">
        <v>90000000</v>
      </c>
      <c r="J1506" s="44">
        <v>30000000</v>
      </c>
      <c r="K1506" s="44">
        <v>0</v>
      </c>
      <c r="L1506" s="44">
        <f t="shared" si="33"/>
        <v>120000000</v>
      </c>
      <c r="M1506" s="12"/>
    </row>
    <row r="1507" spans="1:13" ht="18" customHeight="1">
      <c r="A1507" s="11">
        <v>1501</v>
      </c>
      <c r="B1507" s="11" t="s">
        <v>36</v>
      </c>
      <c r="C1507" s="11" t="s">
        <v>529</v>
      </c>
      <c r="D1507" s="11">
        <v>6</v>
      </c>
      <c r="E1507" s="22" t="s">
        <v>697</v>
      </c>
      <c r="F1507" s="11" t="s">
        <v>116</v>
      </c>
      <c r="G1507" s="11" t="s">
        <v>17</v>
      </c>
      <c r="H1507" s="11" t="s">
        <v>1</v>
      </c>
      <c r="I1507" s="15">
        <v>40000000</v>
      </c>
      <c r="J1507" s="15"/>
      <c r="K1507" s="15"/>
      <c r="L1507" s="15">
        <f t="shared" si="33"/>
        <v>40000000</v>
      </c>
      <c r="M1507" s="11"/>
    </row>
    <row r="1508" spans="1:13" ht="18" customHeight="1">
      <c r="A1508" s="11">
        <v>1502</v>
      </c>
      <c r="B1508" s="12" t="s">
        <v>543</v>
      </c>
      <c r="C1508" s="11" t="s">
        <v>125</v>
      </c>
      <c r="D1508" s="11">
        <v>6</v>
      </c>
      <c r="E1508" s="22" t="s">
        <v>707</v>
      </c>
      <c r="F1508" s="57" t="s">
        <v>20</v>
      </c>
      <c r="G1508" s="11" t="s">
        <v>17</v>
      </c>
      <c r="H1508" s="11" t="s">
        <v>26</v>
      </c>
      <c r="I1508" s="30">
        <v>150000000</v>
      </c>
      <c r="J1508" s="30"/>
      <c r="K1508" s="30"/>
      <c r="L1508" s="15">
        <f t="shared" si="33"/>
        <v>150000000</v>
      </c>
      <c r="M1508" s="11"/>
    </row>
    <row r="1509" spans="1:13" ht="18" customHeight="1">
      <c r="A1509" s="11">
        <v>1503</v>
      </c>
      <c r="B1509" s="12" t="s">
        <v>543</v>
      </c>
      <c r="C1509" s="11" t="s">
        <v>125</v>
      </c>
      <c r="D1509" s="11">
        <v>6</v>
      </c>
      <c r="E1509" s="22" t="s">
        <v>706</v>
      </c>
      <c r="F1509" s="57" t="s">
        <v>20</v>
      </c>
      <c r="G1509" s="11" t="s">
        <v>17</v>
      </c>
      <c r="H1509" s="11" t="s">
        <v>26</v>
      </c>
      <c r="I1509" s="30">
        <v>70000000</v>
      </c>
      <c r="J1509" s="30"/>
      <c r="K1509" s="30"/>
      <c r="L1509" s="15">
        <f t="shared" si="33"/>
        <v>70000000</v>
      </c>
      <c r="M1509" s="11"/>
    </row>
    <row r="1510" spans="1:13" ht="18" customHeight="1">
      <c r="A1510" s="11">
        <v>1504</v>
      </c>
      <c r="B1510" s="12" t="s">
        <v>543</v>
      </c>
      <c r="C1510" s="11" t="s">
        <v>125</v>
      </c>
      <c r="D1510" s="11">
        <v>6</v>
      </c>
      <c r="E1510" s="22" t="s">
        <v>705</v>
      </c>
      <c r="F1510" s="57" t="s">
        <v>20</v>
      </c>
      <c r="G1510" s="11" t="s">
        <v>17</v>
      </c>
      <c r="H1510" s="11" t="s">
        <v>26</v>
      </c>
      <c r="I1510" s="30">
        <v>150000000</v>
      </c>
      <c r="J1510" s="30"/>
      <c r="K1510" s="30"/>
      <c r="L1510" s="15">
        <f t="shared" si="33"/>
        <v>150000000</v>
      </c>
      <c r="M1510" s="11"/>
    </row>
    <row r="1511" spans="1:13" ht="18" customHeight="1">
      <c r="A1511" s="11">
        <v>1505</v>
      </c>
      <c r="B1511" s="12" t="s">
        <v>543</v>
      </c>
      <c r="C1511" s="11" t="s">
        <v>125</v>
      </c>
      <c r="D1511" s="11">
        <v>6</v>
      </c>
      <c r="E1511" s="22" t="s">
        <v>704</v>
      </c>
      <c r="F1511" s="57" t="s">
        <v>20</v>
      </c>
      <c r="G1511" s="11" t="s">
        <v>17</v>
      </c>
      <c r="H1511" s="11" t="s">
        <v>1</v>
      </c>
      <c r="I1511" s="30">
        <v>150000000</v>
      </c>
      <c r="J1511" s="30"/>
      <c r="K1511" s="30"/>
      <c r="L1511" s="15">
        <f t="shared" si="33"/>
        <v>150000000</v>
      </c>
      <c r="M1511" s="11"/>
    </row>
    <row r="1512" spans="1:13" ht="18" customHeight="1">
      <c r="A1512" s="11">
        <v>1506</v>
      </c>
      <c r="B1512" s="12" t="s">
        <v>543</v>
      </c>
      <c r="C1512" s="11" t="s">
        <v>125</v>
      </c>
      <c r="D1512" s="11">
        <v>6</v>
      </c>
      <c r="E1512" s="22" t="s">
        <v>703</v>
      </c>
      <c r="F1512" s="57" t="s">
        <v>20</v>
      </c>
      <c r="G1512" s="11" t="s">
        <v>17</v>
      </c>
      <c r="H1512" s="11" t="s">
        <v>1</v>
      </c>
      <c r="I1512" s="30">
        <v>70000000</v>
      </c>
      <c r="J1512" s="30"/>
      <c r="K1512" s="30"/>
      <c r="L1512" s="15">
        <f t="shared" si="33"/>
        <v>70000000</v>
      </c>
      <c r="M1512" s="12"/>
    </row>
    <row r="1513" spans="1:13" ht="18" customHeight="1">
      <c r="A1513" s="11">
        <v>1507</v>
      </c>
      <c r="B1513" s="12" t="s">
        <v>543</v>
      </c>
      <c r="C1513" s="11" t="s">
        <v>125</v>
      </c>
      <c r="D1513" s="11">
        <v>6</v>
      </c>
      <c r="E1513" s="22" t="s">
        <v>702</v>
      </c>
      <c r="F1513" s="57" t="s">
        <v>20</v>
      </c>
      <c r="G1513" s="11" t="s">
        <v>17</v>
      </c>
      <c r="H1513" s="11" t="s">
        <v>1</v>
      </c>
      <c r="I1513" s="30">
        <v>160000000</v>
      </c>
      <c r="J1513" s="30"/>
      <c r="K1513" s="30"/>
      <c r="L1513" s="15">
        <f t="shared" si="33"/>
        <v>160000000</v>
      </c>
      <c r="M1513" s="11"/>
    </row>
    <row r="1514" spans="1:13" ht="18" customHeight="1">
      <c r="A1514" s="11">
        <v>1508</v>
      </c>
      <c r="B1514" s="12" t="s">
        <v>543</v>
      </c>
      <c r="C1514" s="11" t="s">
        <v>125</v>
      </c>
      <c r="D1514" s="11">
        <v>6</v>
      </c>
      <c r="E1514" s="22" t="s">
        <v>708</v>
      </c>
      <c r="F1514" s="57" t="s">
        <v>20</v>
      </c>
      <c r="G1514" s="11" t="s">
        <v>17</v>
      </c>
      <c r="H1514" s="11" t="s">
        <v>1</v>
      </c>
      <c r="I1514" s="30">
        <v>150000000</v>
      </c>
      <c r="J1514" s="30">
        <v>752909000</v>
      </c>
      <c r="K1514" s="30">
        <v>0</v>
      </c>
      <c r="L1514" s="15">
        <f t="shared" si="33"/>
        <v>902909000</v>
      </c>
      <c r="M1514" s="11"/>
    </row>
    <row r="1515" spans="1:13" ht="18" customHeight="1">
      <c r="A1515" s="11">
        <v>1509</v>
      </c>
      <c r="B1515" s="12" t="s">
        <v>543</v>
      </c>
      <c r="C1515" s="11" t="s">
        <v>125</v>
      </c>
      <c r="D1515" s="11">
        <v>6</v>
      </c>
      <c r="E1515" s="22" t="s">
        <v>701</v>
      </c>
      <c r="F1515" s="57" t="s">
        <v>20</v>
      </c>
      <c r="G1515" s="11" t="s">
        <v>17</v>
      </c>
      <c r="H1515" s="11" t="s">
        <v>1</v>
      </c>
      <c r="I1515" s="30">
        <v>150000000</v>
      </c>
      <c r="J1515" s="30">
        <v>500000000</v>
      </c>
      <c r="K1515" s="30">
        <v>40000000</v>
      </c>
      <c r="L1515" s="15">
        <f t="shared" si="33"/>
        <v>690000000</v>
      </c>
      <c r="M1515" s="66"/>
    </row>
    <row r="1516" spans="1:13" ht="18" customHeight="1">
      <c r="A1516" s="11">
        <v>1510</v>
      </c>
      <c r="B1516" s="12" t="s">
        <v>543</v>
      </c>
      <c r="C1516" s="11" t="s">
        <v>666</v>
      </c>
      <c r="D1516" s="11">
        <v>6</v>
      </c>
      <c r="E1516" s="22" t="s">
        <v>709</v>
      </c>
      <c r="F1516" s="57" t="s">
        <v>20</v>
      </c>
      <c r="G1516" s="11" t="s">
        <v>668</v>
      </c>
      <c r="H1516" s="11" t="s">
        <v>26</v>
      </c>
      <c r="I1516" s="30">
        <v>111000000</v>
      </c>
      <c r="J1516" s="30">
        <v>111000000</v>
      </c>
      <c r="K1516" s="30"/>
      <c r="L1516" s="15">
        <f t="shared" si="33"/>
        <v>222000000</v>
      </c>
      <c r="M1516" s="11"/>
    </row>
    <row r="1517" spans="1:13" ht="18" customHeight="1">
      <c r="A1517" s="11">
        <v>1511</v>
      </c>
      <c r="B1517" s="11" t="s">
        <v>36</v>
      </c>
      <c r="C1517" s="12" t="s">
        <v>623</v>
      </c>
      <c r="D1517" s="12">
        <v>6</v>
      </c>
      <c r="E1517" s="16" t="s">
        <v>698</v>
      </c>
      <c r="F1517" s="12" t="s">
        <v>28</v>
      </c>
      <c r="G1517" s="12" t="s">
        <v>17</v>
      </c>
      <c r="H1517" s="12" t="s">
        <v>26</v>
      </c>
      <c r="I1517" s="14">
        <v>78000000</v>
      </c>
      <c r="J1517" s="14">
        <v>0</v>
      </c>
      <c r="K1517" s="14">
        <v>0</v>
      </c>
      <c r="L1517" s="15">
        <f t="shared" si="33"/>
        <v>78000000</v>
      </c>
      <c r="M1517" s="12"/>
    </row>
    <row r="1518" spans="1:13" ht="18" customHeight="1">
      <c r="A1518" s="11">
        <v>1512</v>
      </c>
      <c r="B1518" s="12" t="s">
        <v>543</v>
      </c>
      <c r="C1518" s="12" t="s">
        <v>122</v>
      </c>
      <c r="D1518" s="12">
        <v>6</v>
      </c>
      <c r="E1518" s="16" t="s">
        <v>700</v>
      </c>
      <c r="F1518" s="12" t="s">
        <v>72</v>
      </c>
      <c r="G1518" s="12" t="s">
        <v>17</v>
      </c>
      <c r="H1518" s="12" t="s">
        <v>18</v>
      </c>
      <c r="I1518" s="56">
        <v>120000000</v>
      </c>
      <c r="J1518" s="56"/>
      <c r="K1518" s="56"/>
      <c r="L1518" s="15">
        <f t="shared" si="33"/>
        <v>120000000</v>
      </c>
      <c r="M1518" s="12"/>
    </row>
    <row r="1519" spans="1:13" ht="18" customHeight="1">
      <c r="A1519" s="11">
        <v>1513</v>
      </c>
      <c r="B1519" s="12" t="s">
        <v>543</v>
      </c>
      <c r="C1519" s="12" t="s">
        <v>122</v>
      </c>
      <c r="D1519" s="12">
        <v>6</v>
      </c>
      <c r="E1519" s="16" t="s">
        <v>699</v>
      </c>
      <c r="F1519" s="57" t="s">
        <v>20</v>
      </c>
      <c r="G1519" s="12" t="s">
        <v>17</v>
      </c>
      <c r="H1519" s="12" t="s">
        <v>18</v>
      </c>
      <c r="I1519" s="56">
        <v>250000000</v>
      </c>
      <c r="J1519" s="56">
        <v>30000000</v>
      </c>
      <c r="K1519" s="56">
        <v>0</v>
      </c>
      <c r="L1519" s="15">
        <f t="shared" si="33"/>
        <v>280000000</v>
      </c>
      <c r="M1519" s="12"/>
    </row>
    <row r="1520" spans="1:13" ht="18" customHeight="1">
      <c r="A1520" s="11">
        <v>1514</v>
      </c>
      <c r="B1520" s="11" t="s">
        <v>889</v>
      </c>
      <c r="C1520" s="11" t="s">
        <v>29</v>
      </c>
      <c r="D1520" s="11">
        <v>6</v>
      </c>
      <c r="E1520" s="20" t="s">
        <v>943</v>
      </c>
      <c r="F1520" s="11" t="s">
        <v>62</v>
      </c>
      <c r="G1520" s="11" t="s">
        <v>37</v>
      </c>
      <c r="H1520" s="11" t="s">
        <v>18</v>
      </c>
      <c r="I1520" s="15">
        <v>104831845</v>
      </c>
      <c r="J1520" s="15">
        <v>10201830</v>
      </c>
      <c r="K1520" s="15">
        <v>0</v>
      </c>
      <c r="L1520" s="14">
        <f t="shared" si="33"/>
        <v>115033675</v>
      </c>
      <c r="M1520" s="11"/>
    </row>
    <row r="1521" spans="1:13" ht="18" customHeight="1">
      <c r="A1521" s="11">
        <v>1515</v>
      </c>
      <c r="B1521" s="11" t="s">
        <v>889</v>
      </c>
      <c r="C1521" s="11" t="s">
        <v>321</v>
      </c>
      <c r="D1521" s="11">
        <v>6</v>
      </c>
      <c r="E1521" s="20" t="s">
        <v>944</v>
      </c>
      <c r="F1521" s="57" t="s">
        <v>20</v>
      </c>
      <c r="G1521" s="11" t="s">
        <v>17</v>
      </c>
      <c r="H1521" s="11" t="s">
        <v>1</v>
      </c>
      <c r="I1521" s="15">
        <v>32000000</v>
      </c>
      <c r="J1521" s="15">
        <v>87000000</v>
      </c>
      <c r="K1521" s="15"/>
      <c r="L1521" s="14">
        <f t="shared" si="33"/>
        <v>119000000</v>
      </c>
      <c r="M1521" s="11"/>
    </row>
    <row r="1522" spans="1:13" ht="18" customHeight="1">
      <c r="A1522" s="11">
        <v>1516</v>
      </c>
      <c r="B1522" s="11" t="s">
        <v>889</v>
      </c>
      <c r="C1522" s="11" t="s">
        <v>321</v>
      </c>
      <c r="D1522" s="11">
        <v>6</v>
      </c>
      <c r="E1522" s="20" t="s">
        <v>915</v>
      </c>
      <c r="F1522" s="57" t="s">
        <v>20</v>
      </c>
      <c r="G1522" s="11" t="s">
        <v>17</v>
      </c>
      <c r="H1522" s="11" t="s">
        <v>1</v>
      </c>
      <c r="I1522" s="15">
        <v>16000000</v>
      </c>
      <c r="J1522" s="15">
        <v>41000000</v>
      </c>
      <c r="K1522" s="15"/>
      <c r="L1522" s="14">
        <f t="shared" si="33"/>
        <v>57000000</v>
      </c>
      <c r="M1522" s="29"/>
    </row>
    <row r="1523" spans="1:13" ht="18" customHeight="1">
      <c r="A1523" s="11">
        <v>1517</v>
      </c>
      <c r="B1523" s="11" t="s">
        <v>889</v>
      </c>
      <c r="C1523" s="11" t="s">
        <v>919</v>
      </c>
      <c r="D1523" s="11">
        <v>6</v>
      </c>
      <c r="E1523" s="20" t="s">
        <v>949</v>
      </c>
      <c r="F1523" s="12" t="s">
        <v>116</v>
      </c>
      <c r="G1523" s="11" t="s">
        <v>17</v>
      </c>
      <c r="H1523" s="11" t="s">
        <v>1</v>
      </c>
      <c r="I1523" s="15">
        <v>130000000</v>
      </c>
      <c r="J1523" s="15"/>
      <c r="K1523" s="15"/>
      <c r="L1523" s="14">
        <f t="shared" si="33"/>
        <v>130000000</v>
      </c>
      <c r="M1523" s="11"/>
    </row>
    <row r="1524" spans="1:13" ht="18" customHeight="1">
      <c r="A1524" s="11">
        <v>1518</v>
      </c>
      <c r="B1524" s="11" t="s">
        <v>889</v>
      </c>
      <c r="C1524" s="12" t="s">
        <v>115</v>
      </c>
      <c r="D1524" s="12">
        <v>6</v>
      </c>
      <c r="E1524" s="13" t="s">
        <v>1057</v>
      </c>
      <c r="F1524" s="12" t="s">
        <v>116</v>
      </c>
      <c r="G1524" s="11" t="s">
        <v>17</v>
      </c>
      <c r="H1524" s="12" t="s">
        <v>1</v>
      </c>
      <c r="I1524" s="14">
        <v>1000000000</v>
      </c>
      <c r="J1524" s="14">
        <v>1000000000</v>
      </c>
      <c r="K1524" s="14"/>
      <c r="L1524" s="14">
        <f t="shared" si="33"/>
        <v>2000000000</v>
      </c>
      <c r="M1524" s="12"/>
    </row>
    <row r="1525" spans="1:13" ht="18" customHeight="1">
      <c r="A1525" s="11">
        <v>1519</v>
      </c>
      <c r="B1525" s="11" t="s">
        <v>889</v>
      </c>
      <c r="C1525" s="12" t="s">
        <v>115</v>
      </c>
      <c r="D1525" s="12">
        <v>6</v>
      </c>
      <c r="E1525" s="13" t="s">
        <v>1068</v>
      </c>
      <c r="F1525" s="12" t="s">
        <v>116</v>
      </c>
      <c r="G1525" s="11" t="s">
        <v>17</v>
      </c>
      <c r="H1525" s="12" t="s">
        <v>1</v>
      </c>
      <c r="I1525" s="14">
        <v>1000000000</v>
      </c>
      <c r="J1525" s="14">
        <v>3000000000</v>
      </c>
      <c r="K1525" s="14"/>
      <c r="L1525" s="14">
        <f t="shared" si="33"/>
        <v>4000000000</v>
      </c>
      <c r="M1525" s="12"/>
    </row>
    <row r="1526" spans="1:13" ht="18" customHeight="1">
      <c r="A1526" s="11">
        <v>1520</v>
      </c>
      <c r="B1526" s="11" t="s">
        <v>889</v>
      </c>
      <c r="C1526" s="11" t="s">
        <v>170</v>
      </c>
      <c r="D1526" s="11">
        <v>6</v>
      </c>
      <c r="E1526" s="20" t="s">
        <v>948</v>
      </c>
      <c r="F1526" s="57" t="s">
        <v>20</v>
      </c>
      <c r="G1526" s="11" t="s">
        <v>17</v>
      </c>
      <c r="H1526" s="11" t="s">
        <v>26</v>
      </c>
      <c r="I1526" s="15">
        <v>130000000</v>
      </c>
      <c r="J1526" s="15">
        <v>0</v>
      </c>
      <c r="K1526" s="15">
        <v>0</v>
      </c>
      <c r="L1526" s="14">
        <f t="shared" si="33"/>
        <v>130000000</v>
      </c>
      <c r="M1526" s="11"/>
    </row>
    <row r="1527" spans="1:13" ht="18" customHeight="1">
      <c r="A1527" s="11">
        <v>1521</v>
      </c>
      <c r="B1527" s="11" t="s">
        <v>889</v>
      </c>
      <c r="C1527" s="12" t="s">
        <v>122</v>
      </c>
      <c r="D1527" s="12">
        <v>6</v>
      </c>
      <c r="E1527" s="13" t="s">
        <v>1077</v>
      </c>
      <c r="F1527" s="57" t="s">
        <v>20</v>
      </c>
      <c r="G1527" s="12" t="s">
        <v>17</v>
      </c>
      <c r="H1527" s="12" t="s">
        <v>0</v>
      </c>
      <c r="I1527" s="14">
        <v>3742865100</v>
      </c>
      <c r="J1527" s="14">
        <v>3002692500</v>
      </c>
      <c r="K1527" s="14">
        <v>224797680</v>
      </c>
      <c r="L1527" s="14">
        <f t="shared" si="33"/>
        <v>6970355280</v>
      </c>
      <c r="M1527" s="12"/>
    </row>
    <row r="1528" spans="1:13" ht="18" customHeight="1">
      <c r="A1528" s="11">
        <v>1522</v>
      </c>
      <c r="B1528" s="11" t="s">
        <v>889</v>
      </c>
      <c r="C1528" s="108" t="s">
        <v>122</v>
      </c>
      <c r="D1528" s="108">
        <v>6</v>
      </c>
      <c r="E1528" s="109" t="s">
        <v>1041</v>
      </c>
      <c r="F1528" s="57" t="s">
        <v>20</v>
      </c>
      <c r="G1528" s="12" t="s">
        <v>17</v>
      </c>
      <c r="H1528" s="108" t="s">
        <v>1</v>
      </c>
      <c r="I1528" s="110">
        <v>600000000</v>
      </c>
      <c r="J1528" s="110">
        <v>537534000</v>
      </c>
      <c r="K1528" s="110">
        <v>0</v>
      </c>
      <c r="L1528" s="14">
        <f t="shared" si="33"/>
        <v>1137534000</v>
      </c>
      <c r="M1528" s="12"/>
    </row>
    <row r="1529" spans="1:13" ht="18" customHeight="1">
      <c r="A1529" s="11">
        <v>1523</v>
      </c>
      <c r="B1529" s="11" t="s">
        <v>889</v>
      </c>
      <c r="C1529" s="12" t="s">
        <v>46</v>
      </c>
      <c r="D1529" s="12">
        <v>6</v>
      </c>
      <c r="E1529" s="13" t="s">
        <v>1006</v>
      </c>
      <c r="F1529" s="12" t="s">
        <v>116</v>
      </c>
      <c r="G1529" s="12" t="s">
        <v>37</v>
      </c>
      <c r="H1529" s="11" t="s">
        <v>18</v>
      </c>
      <c r="I1529" s="14">
        <v>210796000</v>
      </c>
      <c r="J1529" s="14">
        <v>222797000</v>
      </c>
      <c r="K1529" s="14">
        <v>17808000</v>
      </c>
      <c r="L1529" s="14">
        <f t="shared" ref="L1529:L1560" si="34">I1529+J1529+K1529</f>
        <v>451401000</v>
      </c>
      <c r="M1529" s="12"/>
    </row>
    <row r="1530" spans="1:13" ht="18" customHeight="1">
      <c r="A1530" s="11">
        <v>1524</v>
      </c>
      <c r="B1530" s="11" t="s">
        <v>889</v>
      </c>
      <c r="C1530" s="12" t="s">
        <v>46</v>
      </c>
      <c r="D1530" s="12">
        <v>6</v>
      </c>
      <c r="E1530" s="13" t="s">
        <v>894</v>
      </c>
      <c r="F1530" s="12" t="s">
        <v>116</v>
      </c>
      <c r="G1530" s="12" t="s">
        <v>37</v>
      </c>
      <c r="H1530" s="12" t="s">
        <v>26</v>
      </c>
      <c r="I1530" s="14">
        <v>12000000</v>
      </c>
      <c r="J1530" s="14"/>
      <c r="K1530" s="14"/>
      <c r="L1530" s="14">
        <f t="shared" si="34"/>
        <v>12000000</v>
      </c>
      <c r="M1530" s="12"/>
    </row>
    <row r="1531" spans="1:13" ht="18" customHeight="1">
      <c r="A1531" s="11">
        <v>1525</v>
      </c>
      <c r="B1531" s="11" t="s">
        <v>889</v>
      </c>
      <c r="C1531" s="12" t="s">
        <v>46</v>
      </c>
      <c r="D1531" s="12">
        <v>6</v>
      </c>
      <c r="E1531" s="13" t="s">
        <v>1010</v>
      </c>
      <c r="F1531" s="12" t="s">
        <v>116</v>
      </c>
      <c r="G1531" s="12" t="s">
        <v>37</v>
      </c>
      <c r="H1531" s="11" t="s">
        <v>18</v>
      </c>
      <c r="I1531" s="14">
        <v>282333000</v>
      </c>
      <c r="J1531" s="14">
        <v>265501000</v>
      </c>
      <c r="K1531" s="14">
        <v>17808000</v>
      </c>
      <c r="L1531" s="14">
        <f t="shared" si="34"/>
        <v>565642000</v>
      </c>
      <c r="M1531" s="12"/>
    </row>
    <row r="1532" spans="1:13" ht="18" customHeight="1">
      <c r="A1532" s="11">
        <v>1526</v>
      </c>
      <c r="B1532" s="11" t="s">
        <v>889</v>
      </c>
      <c r="C1532" s="12" t="s">
        <v>46</v>
      </c>
      <c r="D1532" s="12">
        <v>6</v>
      </c>
      <c r="E1532" s="13" t="s">
        <v>896</v>
      </c>
      <c r="F1532" s="12" t="s">
        <v>116</v>
      </c>
      <c r="G1532" s="12" t="s">
        <v>37</v>
      </c>
      <c r="H1532" s="12" t="s">
        <v>26</v>
      </c>
      <c r="I1532" s="14">
        <v>13000000</v>
      </c>
      <c r="J1532" s="14"/>
      <c r="K1532" s="14"/>
      <c r="L1532" s="14">
        <f t="shared" si="34"/>
        <v>13000000</v>
      </c>
      <c r="M1532" s="12"/>
    </row>
    <row r="1533" spans="1:13" ht="18" customHeight="1">
      <c r="A1533" s="11">
        <v>1527</v>
      </c>
      <c r="B1533" s="11" t="s">
        <v>1248</v>
      </c>
      <c r="C1533" s="11" t="s">
        <v>292</v>
      </c>
      <c r="D1533" s="11">
        <v>6</v>
      </c>
      <c r="E1533" s="20" t="s">
        <v>1329</v>
      </c>
      <c r="F1533" s="11" t="s">
        <v>62</v>
      </c>
      <c r="G1533" s="11" t="s">
        <v>202</v>
      </c>
      <c r="H1533" s="11" t="s">
        <v>18</v>
      </c>
      <c r="I1533" s="28">
        <v>50000000</v>
      </c>
      <c r="J1533" s="28">
        <v>0</v>
      </c>
      <c r="K1533" s="28"/>
      <c r="L1533" s="28">
        <f t="shared" si="34"/>
        <v>50000000</v>
      </c>
      <c r="M1533" s="11"/>
    </row>
    <row r="1534" spans="1:13" ht="18" customHeight="1">
      <c r="A1534" s="11">
        <v>1528</v>
      </c>
      <c r="B1534" s="11" t="s">
        <v>1248</v>
      </c>
      <c r="C1534" s="11" t="s">
        <v>292</v>
      </c>
      <c r="D1534" s="11">
        <v>6</v>
      </c>
      <c r="E1534" s="20" t="s">
        <v>1330</v>
      </c>
      <c r="F1534" s="11" t="s">
        <v>62</v>
      </c>
      <c r="G1534" s="11" t="s">
        <v>202</v>
      </c>
      <c r="H1534" s="11" t="s">
        <v>0</v>
      </c>
      <c r="I1534" s="28">
        <v>40000000</v>
      </c>
      <c r="J1534" s="28">
        <v>20000000</v>
      </c>
      <c r="K1534" s="28">
        <v>0</v>
      </c>
      <c r="L1534" s="28">
        <f t="shared" si="34"/>
        <v>60000000</v>
      </c>
      <c r="M1534" s="11"/>
    </row>
    <row r="1535" spans="1:13" ht="18" customHeight="1">
      <c r="A1535" s="11">
        <v>1529</v>
      </c>
      <c r="B1535" s="11" t="s">
        <v>1248</v>
      </c>
      <c r="C1535" s="11" t="s">
        <v>170</v>
      </c>
      <c r="D1535" s="11">
        <v>6</v>
      </c>
      <c r="E1535" s="20" t="s">
        <v>1332</v>
      </c>
      <c r="F1535" s="57" t="s">
        <v>20</v>
      </c>
      <c r="G1535" s="11" t="s">
        <v>202</v>
      </c>
      <c r="H1535" s="11" t="s">
        <v>0</v>
      </c>
      <c r="I1535" s="31">
        <f>49378000+79360000+14389570+11404771</f>
        <v>154532341</v>
      </c>
      <c r="J1535" s="31">
        <f>346185000+307224000+78101828+48188152</f>
        <v>779698980</v>
      </c>
      <c r="K1535" s="31"/>
      <c r="L1535" s="28">
        <f t="shared" si="34"/>
        <v>934231321</v>
      </c>
      <c r="M1535" s="29"/>
    </row>
    <row r="1536" spans="1:13" ht="18" customHeight="1">
      <c r="A1536" s="11">
        <v>1530</v>
      </c>
      <c r="B1536" s="11" t="s">
        <v>1248</v>
      </c>
      <c r="C1536" s="11" t="s">
        <v>170</v>
      </c>
      <c r="D1536" s="11">
        <v>6</v>
      </c>
      <c r="E1536" s="20" t="s">
        <v>1331</v>
      </c>
      <c r="F1536" s="57" t="s">
        <v>20</v>
      </c>
      <c r="G1536" s="11" t="s">
        <v>202</v>
      </c>
      <c r="H1536" s="11" t="s">
        <v>0</v>
      </c>
      <c r="I1536" s="31">
        <v>109294000</v>
      </c>
      <c r="J1536" s="31">
        <f>1385509000+28000000</f>
        <v>1413509000</v>
      </c>
      <c r="K1536" s="31"/>
      <c r="L1536" s="28">
        <f t="shared" si="34"/>
        <v>1522803000</v>
      </c>
      <c r="M1536" s="11"/>
    </row>
    <row r="1537" spans="1:13" ht="18" customHeight="1">
      <c r="A1537" s="11">
        <v>1531</v>
      </c>
      <c r="B1537" s="11" t="s">
        <v>1248</v>
      </c>
      <c r="C1537" s="11" t="s">
        <v>170</v>
      </c>
      <c r="D1537" s="11">
        <v>6</v>
      </c>
      <c r="E1537" s="20" t="s">
        <v>1334</v>
      </c>
      <c r="F1537" s="57" t="s">
        <v>20</v>
      </c>
      <c r="G1537" s="11" t="s">
        <v>202</v>
      </c>
      <c r="H1537" s="11" t="s">
        <v>0</v>
      </c>
      <c r="I1537" s="31">
        <v>37000000</v>
      </c>
      <c r="J1537" s="31">
        <f>50134000+10000000+50000000</f>
        <v>110134000</v>
      </c>
      <c r="K1537" s="31"/>
      <c r="L1537" s="28">
        <f t="shared" si="34"/>
        <v>147134000</v>
      </c>
      <c r="M1537" s="11"/>
    </row>
    <row r="1538" spans="1:13" ht="18" customHeight="1">
      <c r="A1538" s="11">
        <v>1532</v>
      </c>
      <c r="B1538" s="11" t="s">
        <v>1248</v>
      </c>
      <c r="C1538" s="11" t="s">
        <v>170</v>
      </c>
      <c r="D1538" s="11">
        <v>6</v>
      </c>
      <c r="E1538" s="20" t="s">
        <v>1333</v>
      </c>
      <c r="F1538" s="57" t="s">
        <v>20</v>
      </c>
      <c r="G1538" s="11" t="s">
        <v>202</v>
      </c>
      <c r="H1538" s="11" t="s">
        <v>0</v>
      </c>
      <c r="I1538" s="31">
        <v>14000000</v>
      </c>
      <c r="J1538" s="31">
        <f>21304260</f>
        <v>21304260</v>
      </c>
      <c r="K1538" s="31"/>
      <c r="L1538" s="28">
        <f t="shared" si="34"/>
        <v>35304260</v>
      </c>
      <c r="M1538" s="11"/>
    </row>
    <row r="1539" spans="1:13" ht="18" customHeight="1">
      <c r="A1539" s="11">
        <v>1533</v>
      </c>
      <c r="B1539" s="46" t="s">
        <v>50</v>
      </c>
      <c r="C1539" s="46" t="s">
        <v>27</v>
      </c>
      <c r="D1539" s="46">
        <v>6</v>
      </c>
      <c r="E1539" s="53" t="s">
        <v>1336</v>
      </c>
      <c r="F1539" s="46" t="s">
        <v>41</v>
      </c>
      <c r="G1539" s="11" t="s">
        <v>202</v>
      </c>
      <c r="H1539" s="46" t="s">
        <v>26</v>
      </c>
      <c r="I1539" s="115">
        <v>148570000</v>
      </c>
      <c r="J1539" s="115"/>
      <c r="K1539" s="115"/>
      <c r="L1539" s="28">
        <f t="shared" si="34"/>
        <v>148570000</v>
      </c>
      <c r="M1539" s="46"/>
    </row>
    <row r="1540" spans="1:13" ht="18" customHeight="1">
      <c r="A1540" s="11">
        <v>1534</v>
      </c>
      <c r="B1540" s="46" t="s">
        <v>50</v>
      </c>
      <c r="C1540" s="46" t="s">
        <v>27</v>
      </c>
      <c r="D1540" s="46">
        <v>6</v>
      </c>
      <c r="E1540" s="53" t="s">
        <v>1335</v>
      </c>
      <c r="F1540" s="46" t="s">
        <v>41</v>
      </c>
      <c r="G1540" s="11" t="s">
        <v>202</v>
      </c>
      <c r="H1540" s="46" t="s">
        <v>26</v>
      </c>
      <c r="I1540" s="115">
        <v>1376584000</v>
      </c>
      <c r="J1540" s="115">
        <v>301276000</v>
      </c>
      <c r="K1540" s="115"/>
      <c r="L1540" s="28">
        <f t="shared" si="34"/>
        <v>1677860000</v>
      </c>
      <c r="M1540" s="46"/>
    </row>
    <row r="1541" spans="1:13" ht="18" customHeight="1">
      <c r="A1541" s="11">
        <v>1535</v>
      </c>
      <c r="B1541" s="12" t="s">
        <v>1418</v>
      </c>
      <c r="C1541" s="12" t="s">
        <v>120</v>
      </c>
      <c r="D1541" s="12">
        <v>6</v>
      </c>
      <c r="E1541" s="13" t="s">
        <v>1484</v>
      </c>
      <c r="F1541" s="11" t="s">
        <v>62</v>
      </c>
      <c r="G1541" s="12" t="s">
        <v>229</v>
      </c>
      <c r="H1541" s="12" t="s">
        <v>0</v>
      </c>
      <c r="I1541" s="44">
        <v>48000000</v>
      </c>
      <c r="J1541" s="44"/>
      <c r="K1541" s="44"/>
      <c r="L1541" s="44">
        <f t="shared" si="34"/>
        <v>48000000</v>
      </c>
      <c r="M1541" s="69"/>
    </row>
    <row r="1542" spans="1:13" ht="18" customHeight="1">
      <c r="A1542" s="11">
        <v>1536</v>
      </c>
      <c r="B1542" s="12" t="s">
        <v>1418</v>
      </c>
      <c r="C1542" s="12" t="s">
        <v>1451</v>
      </c>
      <c r="D1542" s="12">
        <v>6</v>
      </c>
      <c r="E1542" s="13" t="s">
        <v>1479</v>
      </c>
      <c r="F1542" s="57" t="s">
        <v>20</v>
      </c>
      <c r="G1542" s="12" t="s">
        <v>229</v>
      </c>
      <c r="H1542" s="12" t="s">
        <v>26</v>
      </c>
      <c r="I1542" s="44">
        <v>300000000</v>
      </c>
      <c r="J1542" s="44">
        <v>1400000000</v>
      </c>
      <c r="K1542" s="44">
        <v>0</v>
      </c>
      <c r="L1542" s="44">
        <f t="shared" si="34"/>
        <v>1700000000</v>
      </c>
      <c r="M1542" s="12"/>
    </row>
    <row r="1543" spans="1:13" ht="18" customHeight="1">
      <c r="A1543" s="11">
        <v>1537</v>
      </c>
      <c r="B1543" s="12" t="s">
        <v>1418</v>
      </c>
      <c r="C1543" s="12" t="s">
        <v>1451</v>
      </c>
      <c r="D1543" s="12">
        <v>6</v>
      </c>
      <c r="E1543" s="13" t="s">
        <v>1480</v>
      </c>
      <c r="F1543" s="57" t="s">
        <v>20</v>
      </c>
      <c r="G1543" s="12" t="s">
        <v>229</v>
      </c>
      <c r="H1543" s="12" t="s">
        <v>26</v>
      </c>
      <c r="I1543" s="44">
        <v>200000000</v>
      </c>
      <c r="J1543" s="44">
        <v>50000000</v>
      </c>
      <c r="K1543" s="44">
        <v>0</v>
      </c>
      <c r="L1543" s="44">
        <f t="shared" si="34"/>
        <v>250000000</v>
      </c>
      <c r="M1543" s="69"/>
    </row>
    <row r="1544" spans="1:13" ht="18" customHeight="1">
      <c r="A1544" s="11">
        <v>1538</v>
      </c>
      <c r="B1544" s="12" t="s">
        <v>1418</v>
      </c>
      <c r="C1544" s="57" t="s">
        <v>170</v>
      </c>
      <c r="D1544" s="12">
        <v>6</v>
      </c>
      <c r="E1544" s="13" t="s">
        <v>1474</v>
      </c>
      <c r="F1544" s="57" t="s">
        <v>20</v>
      </c>
      <c r="G1544" s="12" t="s">
        <v>229</v>
      </c>
      <c r="H1544" s="12" t="s">
        <v>1</v>
      </c>
      <c r="I1544" s="44">
        <v>200000000</v>
      </c>
      <c r="J1544" s="44">
        <v>1135000000</v>
      </c>
      <c r="K1544" s="44">
        <v>0</v>
      </c>
      <c r="L1544" s="44">
        <f t="shared" si="34"/>
        <v>1335000000</v>
      </c>
      <c r="M1544" s="126"/>
    </row>
    <row r="1545" spans="1:13" ht="18" customHeight="1">
      <c r="A1545" s="11">
        <v>1539</v>
      </c>
      <c r="B1545" s="12" t="s">
        <v>1418</v>
      </c>
      <c r="C1545" s="57" t="s">
        <v>170</v>
      </c>
      <c r="D1545" s="12">
        <v>6</v>
      </c>
      <c r="E1545" s="13" t="s">
        <v>1476</v>
      </c>
      <c r="F1545" s="57" t="s">
        <v>20</v>
      </c>
      <c r="G1545" s="12" t="s">
        <v>229</v>
      </c>
      <c r="H1545" s="12" t="s">
        <v>1</v>
      </c>
      <c r="I1545" s="44">
        <v>120000000</v>
      </c>
      <c r="J1545" s="44">
        <v>0</v>
      </c>
      <c r="K1545" s="44">
        <v>0</v>
      </c>
      <c r="L1545" s="44">
        <f t="shared" si="34"/>
        <v>120000000</v>
      </c>
      <c r="M1545" s="126"/>
    </row>
    <row r="1546" spans="1:13" ht="18" customHeight="1">
      <c r="A1546" s="11">
        <v>1540</v>
      </c>
      <c r="B1546" s="12" t="s">
        <v>1418</v>
      </c>
      <c r="C1546" s="57" t="s">
        <v>170</v>
      </c>
      <c r="D1546" s="12">
        <v>6</v>
      </c>
      <c r="E1546" s="13" t="s">
        <v>1475</v>
      </c>
      <c r="F1546" s="57" t="s">
        <v>20</v>
      </c>
      <c r="G1546" s="12" t="s">
        <v>229</v>
      </c>
      <c r="H1546" s="12" t="s">
        <v>1</v>
      </c>
      <c r="I1546" s="44">
        <v>30000000</v>
      </c>
      <c r="J1546" s="44">
        <v>25000000</v>
      </c>
      <c r="K1546" s="44">
        <v>0</v>
      </c>
      <c r="L1546" s="44">
        <f t="shared" si="34"/>
        <v>55000000</v>
      </c>
      <c r="M1546" s="126"/>
    </row>
    <row r="1547" spans="1:13" ht="18" customHeight="1">
      <c r="A1547" s="11">
        <v>1541</v>
      </c>
      <c r="B1547" s="12" t="s">
        <v>1418</v>
      </c>
      <c r="C1547" s="57" t="s">
        <v>170</v>
      </c>
      <c r="D1547" s="12">
        <v>6</v>
      </c>
      <c r="E1547" s="13" t="s">
        <v>1477</v>
      </c>
      <c r="F1547" s="57" t="s">
        <v>20</v>
      </c>
      <c r="G1547" s="12" t="s">
        <v>229</v>
      </c>
      <c r="H1547" s="76" t="s">
        <v>18</v>
      </c>
      <c r="I1547" s="44">
        <v>80000000</v>
      </c>
      <c r="J1547" s="44">
        <v>25000000</v>
      </c>
      <c r="K1547" s="44">
        <v>46000000</v>
      </c>
      <c r="L1547" s="44">
        <f t="shared" si="34"/>
        <v>151000000</v>
      </c>
      <c r="M1547" s="126"/>
    </row>
    <row r="1548" spans="1:13" ht="18" customHeight="1">
      <c r="A1548" s="11">
        <v>1542</v>
      </c>
      <c r="B1548" s="12" t="s">
        <v>1418</v>
      </c>
      <c r="C1548" s="57" t="s">
        <v>170</v>
      </c>
      <c r="D1548" s="12">
        <v>6</v>
      </c>
      <c r="E1548" s="13" t="s">
        <v>1478</v>
      </c>
      <c r="F1548" s="57" t="s">
        <v>20</v>
      </c>
      <c r="G1548" s="12" t="s">
        <v>229</v>
      </c>
      <c r="H1548" s="76" t="s">
        <v>18</v>
      </c>
      <c r="I1548" s="44">
        <v>60000000</v>
      </c>
      <c r="J1548" s="44">
        <f>804000000</f>
        <v>804000000</v>
      </c>
      <c r="K1548" s="44">
        <v>46000000</v>
      </c>
      <c r="L1548" s="44">
        <f t="shared" si="34"/>
        <v>910000000</v>
      </c>
      <c r="M1548" s="126"/>
    </row>
    <row r="1549" spans="1:13" ht="18" customHeight="1">
      <c r="A1549" s="11">
        <v>1543</v>
      </c>
      <c r="B1549" s="12" t="s">
        <v>1418</v>
      </c>
      <c r="C1549" s="12" t="s">
        <v>122</v>
      </c>
      <c r="D1549" s="12">
        <v>6</v>
      </c>
      <c r="E1549" s="13" t="s">
        <v>1481</v>
      </c>
      <c r="F1549" s="57" t="s">
        <v>20</v>
      </c>
      <c r="G1549" s="12" t="s">
        <v>229</v>
      </c>
      <c r="H1549" s="12" t="s">
        <v>26</v>
      </c>
      <c r="I1549" s="44">
        <v>25000000</v>
      </c>
      <c r="J1549" s="44">
        <v>35000000</v>
      </c>
      <c r="K1549" s="44">
        <v>0</v>
      </c>
      <c r="L1549" s="44">
        <f t="shared" si="34"/>
        <v>60000000</v>
      </c>
      <c r="M1549" s="69"/>
    </row>
    <row r="1550" spans="1:13" ht="18" customHeight="1">
      <c r="A1550" s="11">
        <v>1544</v>
      </c>
      <c r="B1550" s="12" t="s">
        <v>1418</v>
      </c>
      <c r="C1550" s="12" t="s">
        <v>1482</v>
      </c>
      <c r="D1550" s="12">
        <v>6</v>
      </c>
      <c r="E1550" s="13" t="s">
        <v>1483</v>
      </c>
      <c r="F1550" s="11" t="s">
        <v>62</v>
      </c>
      <c r="G1550" s="12" t="s">
        <v>229</v>
      </c>
      <c r="H1550" s="12" t="s">
        <v>65</v>
      </c>
      <c r="I1550" s="44">
        <v>20000000</v>
      </c>
      <c r="J1550" s="44">
        <v>2000000</v>
      </c>
      <c r="K1550" s="44"/>
      <c r="L1550" s="44">
        <f t="shared" si="34"/>
        <v>22000000</v>
      </c>
      <c r="M1550" s="12" t="s">
        <v>289</v>
      </c>
    </row>
    <row r="1551" spans="1:13" ht="18" customHeight="1">
      <c r="A1551" s="11">
        <v>1545</v>
      </c>
      <c r="B1551" s="12" t="s">
        <v>1418</v>
      </c>
      <c r="C1551" s="57" t="s">
        <v>1472</v>
      </c>
      <c r="D1551" s="57">
        <v>6</v>
      </c>
      <c r="E1551" s="58" t="s">
        <v>1473</v>
      </c>
      <c r="F1551" s="57" t="s">
        <v>20</v>
      </c>
      <c r="G1551" s="12" t="s">
        <v>57</v>
      </c>
      <c r="H1551" s="12" t="s">
        <v>18</v>
      </c>
      <c r="I1551" s="72">
        <v>711000000</v>
      </c>
      <c r="J1551" s="72"/>
      <c r="K1551" s="72">
        <v>0</v>
      </c>
      <c r="L1551" s="44">
        <f t="shared" si="34"/>
        <v>711000000</v>
      </c>
      <c r="M1551" s="126"/>
    </row>
    <row r="1552" spans="1:13" ht="18" customHeight="1">
      <c r="A1552" s="11">
        <v>1546</v>
      </c>
      <c r="B1552" s="11" t="s">
        <v>1556</v>
      </c>
      <c r="C1552" s="46" t="s">
        <v>1595</v>
      </c>
      <c r="D1552" s="46">
        <v>6</v>
      </c>
      <c r="E1552" s="53" t="s">
        <v>1599</v>
      </c>
      <c r="F1552" s="46" t="s">
        <v>73</v>
      </c>
      <c r="G1552" s="46" t="s">
        <v>151</v>
      </c>
      <c r="H1552" s="46" t="s">
        <v>26</v>
      </c>
      <c r="I1552" s="133">
        <v>31000000</v>
      </c>
      <c r="J1552" s="133">
        <v>57950000</v>
      </c>
      <c r="K1552" s="133">
        <v>8860000</v>
      </c>
      <c r="L1552" s="14">
        <f t="shared" si="34"/>
        <v>97810000</v>
      </c>
      <c r="M1552" s="11"/>
    </row>
    <row r="1553" spans="1:13" ht="18" customHeight="1">
      <c r="A1553" s="11">
        <v>1547</v>
      </c>
      <c r="B1553" s="11" t="s">
        <v>1556</v>
      </c>
      <c r="C1553" s="11" t="s">
        <v>1595</v>
      </c>
      <c r="D1553" s="11">
        <v>6</v>
      </c>
      <c r="E1553" s="20" t="s">
        <v>1598</v>
      </c>
      <c r="F1553" s="11" t="s">
        <v>72</v>
      </c>
      <c r="G1553" s="11" t="s">
        <v>198</v>
      </c>
      <c r="H1553" s="11" t="s">
        <v>1</v>
      </c>
      <c r="I1553" s="28">
        <v>478900000</v>
      </c>
      <c r="J1553" s="28">
        <v>0</v>
      </c>
      <c r="K1553" s="28">
        <v>0</v>
      </c>
      <c r="L1553" s="14">
        <f t="shared" si="34"/>
        <v>478900000</v>
      </c>
      <c r="M1553" s="11"/>
    </row>
    <row r="1554" spans="1:13" ht="18" customHeight="1">
      <c r="A1554" s="11">
        <v>1548</v>
      </c>
      <c r="B1554" s="11" t="s">
        <v>1556</v>
      </c>
      <c r="C1554" s="11" t="s">
        <v>1595</v>
      </c>
      <c r="D1554" s="11">
        <v>6</v>
      </c>
      <c r="E1554" s="20" t="s">
        <v>1596</v>
      </c>
      <c r="F1554" s="11" t="s">
        <v>149</v>
      </c>
      <c r="G1554" s="11" t="s">
        <v>198</v>
      </c>
      <c r="H1554" s="11" t="s">
        <v>1</v>
      </c>
      <c r="I1554" s="28">
        <v>1316100000</v>
      </c>
      <c r="J1554" s="28">
        <v>537400000</v>
      </c>
      <c r="K1554" s="28">
        <v>41300000</v>
      </c>
      <c r="L1554" s="14">
        <f t="shared" si="34"/>
        <v>1894800000</v>
      </c>
      <c r="M1554" s="11"/>
    </row>
    <row r="1555" spans="1:13" ht="18" customHeight="1">
      <c r="A1555" s="11">
        <v>1549</v>
      </c>
      <c r="B1555" s="11" t="s">
        <v>1556</v>
      </c>
      <c r="C1555" s="11" t="s">
        <v>1595</v>
      </c>
      <c r="D1555" s="11">
        <v>6</v>
      </c>
      <c r="E1555" s="20" t="s">
        <v>1597</v>
      </c>
      <c r="F1555" s="11" t="s">
        <v>62</v>
      </c>
      <c r="G1555" s="11" t="s">
        <v>198</v>
      </c>
      <c r="H1555" s="11" t="s">
        <v>1</v>
      </c>
      <c r="I1555" s="28">
        <v>812800000</v>
      </c>
      <c r="J1555" s="28">
        <v>118500000</v>
      </c>
      <c r="K1555" s="28">
        <v>0</v>
      </c>
      <c r="L1555" s="14">
        <f t="shared" si="34"/>
        <v>931300000</v>
      </c>
      <c r="M1555" s="11"/>
    </row>
    <row r="1556" spans="1:13" ht="18" customHeight="1">
      <c r="A1556" s="11">
        <v>1550</v>
      </c>
      <c r="B1556" s="11" t="s">
        <v>1556</v>
      </c>
      <c r="C1556" s="46" t="s">
        <v>1595</v>
      </c>
      <c r="D1556" s="46">
        <v>6</v>
      </c>
      <c r="E1556" s="53" t="s">
        <v>1600</v>
      </c>
      <c r="F1556" s="46" t="s">
        <v>73</v>
      </c>
      <c r="G1556" s="46" t="s">
        <v>60</v>
      </c>
      <c r="H1556" s="46" t="s">
        <v>26</v>
      </c>
      <c r="I1556" s="133">
        <v>31000000</v>
      </c>
      <c r="J1556" s="133">
        <v>36780000</v>
      </c>
      <c r="K1556" s="133">
        <v>8860000</v>
      </c>
      <c r="L1556" s="14">
        <f t="shared" si="34"/>
        <v>76640000</v>
      </c>
      <c r="M1556" s="29"/>
    </row>
    <row r="1557" spans="1:13" ht="18" customHeight="1">
      <c r="A1557" s="11">
        <v>1551</v>
      </c>
      <c r="B1557" s="11" t="s">
        <v>1556</v>
      </c>
      <c r="C1557" s="46" t="s">
        <v>1595</v>
      </c>
      <c r="D1557" s="46">
        <v>6</v>
      </c>
      <c r="E1557" s="53" t="s">
        <v>1601</v>
      </c>
      <c r="F1557" s="46" t="s">
        <v>73</v>
      </c>
      <c r="G1557" s="46" t="s">
        <v>150</v>
      </c>
      <c r="H1557" s="46" t="s">
        <v>26</v>
      </c>
      <c r="I1557" s="133">
        <v>31000000</v>
      </c>
      <c r="J1557" s="133">
        <v>36780000</v>
      </c>
      <c r="K1557" s="133">
        <v>8860000</v>
      </c>
      <c r="L1557" s="14">
        <f t="shared" si="34"/>
        <v>76640000</v>
      </c>
      <c r="M1557" s="11"/>
    </row>
    <row r="1558" spans="1:13" ht="18" customHeight="1">
      <c r="A1558" s="11">
        <v>1552</v>
      </c>
      <c r="B1558" s="11" t="s">
        <v>1556</v>
      </c>
      <c r="C1558" s="11" t="s">
        <v>1574</v>
      </c>
      <c r="D1558" s="11">
        <v>6</v>
      </c>
      <c r="E1558" s="20" t="s">
        <v>1603</v>
      </c>
      <c r="F1558" s="11" t="s">
        <v>16</v>
      </c>
      <c r="G1558" s="11" t="s">
        <v>198</v>
      </c>
      <c r="H1558" s="11" t="s">
        <v>1</v>
      </c>
      <c r="I1558" s="28">
        <v>9834300000</v>
      </c>
      <c r="J1558" s="28">
        <v>1919000000</v>
      </c>
      <c r="K1558" s="28">
        <v>530200000</v>
      </c>
      <c r="L1558" s="14">
        <f t="shared" si="34"/>
        <v>12283500000</v>
      </c>
      <c r="M1558" s="11"/>
    </row>
    <row r="1559" spans="1:13" ht="18" customHeight="1">
      <c r="A1559" s="11">
        <v>1553</v>
      </c>
      <c r="B1559" s="11" t="s">
        <v>1556</v>
      </c>
      <c r="C1559" s="11" t="s">
        <v>1574</v>
      </c>
      <c r="D1559" s="11">
        <v>6</v>
      </c>
      <c r="E1559" s="20" t="s">
        <v>1602</v>
      </c>
      <c r="F1559" s="11" t="s">
        <v>16</v>
      </c>
      <c r="G1559" s="11" t="s">
        <v>154</v>
      </c>
      <c r="H1559" s="11" t="s">
        <v>18</v>
      </c>
      <c r="I1559" s="28">
        <v>21383000000</v>
      </c>
      <c r="J1559" s="28">
        <v>3868000000</v>
      </c>
      <c r="K1559" s="28">
        <v>1847000000</v>
      </c>
      <c r="L1559" s="14">
        <f t="shared" si="34"/>
        <v>27098000000</v>
      </c>
      <c r="M1559" s="11"/>
    </row>
    <row r="1560" spans="1:13" ht="18" customHeight="1">
      <c r="A1560" s="11">
        <v>1554</v>
      </c>
      <c r="B1560" s="11" t="s">
        <v>58</v>
      </c>
      <c r="C1560" s="11" t="s">
        <v>1638</v>
      </c>
      <c r="D1560" s="11">
        <v>6</v>
      </c>
      <c r="E1560" s="18" t="s">
        <v>1715</v>
      </c>
      <c r="F1560" s="11" t="s">
        <v>16</v>
      </c>
      <c r="G1560" s="11" t="s">
        <v>17</v>
      </c>
      <c r="H1560" s="11" t="s">
        <v>26</v>
      </c>
      <c r="I1560" s="15">
        <v>7872863000</v>
      </c>
      <c r="J1560" s="15">
        <v>3328650000</v>
      </c>
      <c r="K1560" s="15">
        <v>2574904000</v>
      </c>
      <c r="L1560" s="15">
        <f t="shared" si="34"/>
        <v>13776417000</v>
      </c>
      <c r="M1560" s="11"/>
    </row>
    <row r="1561" spans="1:13" ht="18" customHeight="1">
      <c r="A1561" s="11">
        <v>1555</v>
      </c>
      <c r="B1561" s="11" t="s">
        <v>58</v>
      </c>
      <c r="C1561" s="11" t="s">
        <v>1638</v>
      </c>
      <c r="D1561" s="11">
        <v>6</v>
      </c>
      <c r="E1561" s="20" t="s">
        <v>1714</v>
      </c>
      <c r="F1561" s="57" t="s">
        <v>20</v>
      </c>
      <c r="G1561" s="11" t="s">
        <v>17</v>
      </c>
      <c r="H1561" s="11" t="s">
        <v>0</v>
      </c>
      <c r="I1561" s="15">
        <v>3800000000</v>
      </c>
      <c r="J1561" s="15">
        <v>9000000000</v>
      </c>
      <c r="K1561" s="15"/>
      <c r="L1561" s="15">
        <f t="shared" ref="L1561:L1592" si="35">I1561+J1561+K1561</f>
        <v>12800000000</v>
      </c>
      <c r="M1561" s="11"/>
    </row>
    <row r="1562" spans="1:13" ht="18" customHeight="1">
      <c r="A1562" s="11">
        <v>1556</v>
      </c>
      <c r="B1562" s="11" t="s">
        <v>58</v>
      </c>
      <c r="C1562" s="11" t="s">
        <v>1638</v>
      </c>
      <c r="D1562" s="11">
        <v>6</v>
      </c>
      <c r="E1562" s="18" t="s">
        <v>1716</v>
      </c>
      <c r="F1562" s="11" t="s">
        <v>16</v>
      </c>
      <c r="G1562" s="11" t="s">
        <v>17</v>
      </c>
      <c r="H1562" s="11" t="s">
        <v>26</v>
      </c>
      <c r="I1562" s="15">
        <v>8653680000</v>
      </c>
      <c r="J1562" s="15">
        <v>3808905000</v>
      </c>
      <c r="K1562" s="15">
        <v>2604907000</v>
      </c>
      <c r="L1562" s="15">
        <f t="shared" si="35"/>
        <v>15067492000</v>
      </c>
      <c r="M1562" s="11"/>
    </row>
    <row r="1563" spans="1:13" ht="18" customHeight="1">
      <c r="A1563" s="11">
        <v>1557</v>
      </c>
      <c r="B1563" s="12" t="s">
        <v>58</v>
      </c>
      <c r="C1563" s="11" t="s">
        <v>1638</v>
      </c>
      <c r="D1563" s="11">
        <v>6</v>
      </c>
      <c r="E1563" s="20" t="s">
        <v>1713</v>
      </c>
      <c r="F1563" s="57" t="s">
        <v>20</v>
      </c>
      <c r="G1563" s="11" t="s">
        <v>37</v>
      </c>
      <c r="H1563" s="11" t="s">
        <v>26</v>
      </c>
      <c r="I1563" s="28">
        <v>320000000</v>
      </c>
      <c r="J1563" s="28">
        <v>2320000000</v>
      </c>
      <c r="K1563" s="28">
        <v>0</v>
      </c>
      <c r="L1563" s="28">
        <f t="shared" si="35"/>
        <v>2640000000</v>
      </c>
      <c r="M1563" s="11"/>
    </row>
    <row r="1564" spans="1:13" ht="18" customHeight="1">
      <c r="A1564" s="11">
        <v>1558</v>
      </c>
      <c r="B1564" s="12" t="s">
        <v>58</v>
      </c>
      <c r="C1564" s="32" t="s">
        <v>63</v>
      </c>
      <c r="D1564" s="141">
        <v>6</v>
      </c>
      <c r="E1564" s="135" t="s">
        <v>1708</v>
      </c>
      <c r="F1564" s="11" t="s">
        <v>64</v>
      </c>
      <c r="G1564" s="136" t="s">
        <v>1619</v>
      </c>
      <c r="H1564" s="11" t="s">
        <v>18</v>
      </c>
      <c r="I1564" s="137">
        <v>30920000000</v>
      </c>
      <c r="J1564" s="138">
        <v>3430000000</v>
      </c>
      <c r="K1564" s="15"/>
      <c r="L1564" s="15">
        <f t="shared" si="35"/>
        <v>34350000000</v>
      </c>
      <c r="M1564" s="11"/>
    </row>
    <row r="1565" spans="1:13" ht="18" customHeight="1">
      <c r="A1565" s="11">
        <v>1559</v>
      </c>
      <c r="B1565" s="32" t="s">
        <v>58</v>
      </c>
      <c r="C1565" s="11" t="s">
        <v>1642</v>
      </c>
      <c r="D1565" s="11">
        <v>6</v>
      </c>
      <c r="E1565" s="22" t="s">
        <v>1717</v>
      </c>
      <c r="F1565" s="57" t="s">
        <v>20</v>
      </c>
      <c r="G1565" s="11" t="s">
        <v>17</v>
      </c>
      <c r="H1565" s="11" t="s">
        <v>18</v>
      </c>
      <c r="I1565" s="15">
        <v>1936000000</v>
      </c>
      <c r="J1565" s="15">
        <v>626000000</v>
      </c>
      <c r="K1565" s="15">
        <v>292000000</v>
      </c>
      <c r="L1565" s="15">
        <f t="shared" si="35"/>
        <v>2854000000</v>
      </c>
      <c r="M1565" s="11"/>
    </row>
    <row r="1566" spans="1:13" ht="18" customHeight="1">
      <c r="A1566" s="11">
        <v>1560</v>
      </c>
      <c r="B1566" s="12" t="s">
        <v>58</v>
      </c>
      <c r="C1566" s="11" t="s">
        <v>61</v>
      </c>
      <c r="D1566" s="11">
        <v>6</v>
      </c>
      <c r="E1566" s="22" t="s">
        <v>1709</v>
      </c>
      <c r="F1566" s="11" t="s">
        <v>62</v>
      </c>
      <c r="G1566" s="11" t="s">
        <v>17</v>
      </c>
      <c r="H1566" s="11" t="s">
        <v>26</v>
      </c>
      <c r="I1566" s="15">
        <v>200000000</v>
      </c>
      <c r="J1566" s="15">
        <v>300000000</v>
      </c>
      <c r="K1566" s="15"/>
      <c r="L1566" s="15">
        <f t="shared" si="35"/>
        <v>500000000</v>
      </c>
      <c r="M1566" s="11"/>
    </row>
    <row r="1567" spans="1:13" ht="18" customHeight="1">
      <c r="A1567" s="11">
        <v>1561</v>
      </c>
      <c r="B1567" s="12" t="s">
        <v>58</v>
      </c>
      <c r="C1567" s="12" t="s">
        <v>71</v>
      </c>
      <c r="D1567" s="12">
        <v>6</v>
      </c>
      <c r="E1567" s="13" t="s">
        <v>1712</v>
      </c>
      <c r="F1567" s="57" t="s">
        <v>20</v>
      </c>
      <c r="G1567" s="12" t="s">
        <v>17</v>
      </c>
      <c r="H1567" s="12" t="s">
        <v>0</v>
      </c>
      <c r="I1567" s="14">
        <v>8259000000</v>
      </c>
      <c r="J1567" s="14">
        <v>21567000000</v>
      </c>
      <c r="K1567" s="14"/>
      <c r="L1567" s="14">
        <f t="shared" si="35"/>
        <v>29826000000</v>
      </c>
      <c r="M1567" s="11"/>
    </row>
    <row r="1568" spans="1:13" ht="18" customHeight="1">
      <c r="A1568" s="11">
        <v>1562</v>
      </c>
      <c r="B1568" s="12" t="s">
        <v>58</v>
      </c>
      <c r="C1568" s="12" t="s">
        <v>71</v>
      </c>
      <c r="D1568" s="12">
        <v>6</v>
      </c>
      <c r="E1568" s="13" t="s">
        <v>1711</v>
      </c>
      <c r="F1568" s="12" t="s">
        <v>72</v>
      </c>
      <c r="G1568" s="12" t="s">
        <v>17</v>
      </c>
      <c r="H1568" s="12" t="s">
        <v>0</v>
      </c>
      <c r="I1568" s="14">
        <v>345000000</v>
      </c>
      <c r="J1568" s="14">
        <v>0</v>
      </c>
      <c r="K1568" s="14">
        <v>0</v>
      </c>
      <c r="L1568" s="14">
        <f t="shared" si="35"/>
        <v>345000000</v>
      </c>
      <c r="M1568" s="11"/>
    </row>
    <row r="1569" spans="1:13" ht="18" customHeight="1">
      <c r="A1569" s="11">
        <v>1563</v>
      </c>
      <c r="B1569" s="12" t="s">
        <v>58</v>
      </c>
      <c r="C1569" s="12" t="s">
        <v>71</v>
      </c>
      <c r="D1569" s="12">
        <v>6</v>
      </c>
      <c r="E1569" s="13" t="s">
        <v>1710</v>
      </c>
      <c r="F1569" s="57" t="s">
        <v>20</v>
      </c>
      <c r="G1569" s="12" t="s">
        <v>17</v>
      </c>
      <c r="H1569" s="12" t="s">
        <v>0</v>
      </c>
      <c r="I1569" s="14">
        <v>555000000</v>
      </c>
      <c r="J1569" s="14">
        <v>0</v>
      </c>
      <c r="K1569" s="14">
        <v>0</v>
      </c>
      <c r="L1569" s="14">
        <f t="shared" si="35"/>
        <v>555000000</v>
      </c>
      <c r="M1569" s="11"/>
    </row>
    <row r="1570" spans="1:13" ht="18" customHeight="1">
      <c r="A1570" s="11">
        <v>1564</v>
      </c>
      <c r="B1570" s="46" t="s">
        <v>1919</v>
      </c>
      <c r="C1570" s="46" t="s">
        <v>1958</v>
      </c>
      <c r="D1570" s="46">
        <v>6</v>
      </c>
      <c r="E1570" s="53" t="s">
        <v>2201</v>
      </c>
      <c r="F1570" s="57" t="s">
        <v>20</v>
      </c>
      <c r="G1570" s="46" t="s">
        <v>151</v>
      </c>
      <c r="H1570" s="46" t="s">
        <v>31</v>
      </c>
      <c r="I1570" s="133">
        <v>35000000</v>
      </c>
      <c r="J1570" s="133"/>
      <c r="K1570" s="133"/>
      <c r="L1570" s="133">
        <f t="shared" si="35"/>
        <v>35000000</v>
      </c>
      <c r="M1570" s="29" t="s">
        <v>696</v>
      </c>
    </row>
    <row r="1571" spans="1:13" ht="18" customHeight="1">
      <c r="A1571" s="11">
        <v>1565</v>
      </c>
      <c r="B1571" s="46" t="s">
        <v>1919</v>
      </c>
      <c r="C1571" s="46" t="s">
        <v>115</v>
      </c>
      <c r="D1571" s="46">
        <v>6</v>
      </c>
      <c r="E1571" s="53" t="s">
        <v>2200</v>
      </c>
      <c r="F1571" s="46" t="s">
        <v>116</v>
      </c>
      <c r="G1571" s="46" t="s">
        <v>151</v>
      </c>
      <c r="H1571" s="46" t="s">
        <v>26</v>
      </c>
      <c r="I1571" s="133">
        <v>686649000</v>
      </c>
      <c r="J1571" s="133">
        <v>579676000</v>
      </c>
      <c r="K1571" s="133">
        <v>0</v>
      </c>
      <c r="L1571" s="133">
        <f t="shared" si="35"/>
        <v>1266325000</v>
      </c>
      <c r="M1571" s="46"/>
    </row>
    <row r="1572" spans="1:13" ht="18" customHeight="1">
      <c r="A1572" s="11">
        <v>1566</v>
      </c>
      <c r="B1572" s="46" t="s">
        <v>1919</v>
      </c>
      <c r="C1572" s="59" t="s">
        <v>540</v>
      </c>
      <c r="D1572" s="46">
        <v>6</v>
      </c>
      <c r="E1572" s="171" t="s">
        <v>2204</v>
      </c>
      <c r="F1572" s="46" t="s">
        <v>116</v>
      </c>
      <c r="G1572" s="46" t="s">
        <v>157</v>
      </c>
      <c r="H1572" s="46" t="s">
        <v>26</v>
      </c>
      <c r="I1572" s="133">
        <v>31000000</v>
      </c>
      <c r="J1572" s="133">
        <v>3000000</v>
      </c>
      <c r="K1572" s="133">
        <v>0</v>
      </c>
      <c r="L1572" s="133">
        <f t="shared" si="35"/>
        <v>34000000</v>
      </c>
      <c r="M1572" s="46"/>
    </row>
    <row r="1573" spans="1:13" ht="18" customHeight="1">
      <c r="A1573" s="11">
        <v>1567</v>
      </c>
      <c r="B1573" s="46" t="s">
        <v>1919</v>
      </c>
      <c r="C1573" s="59" t="s">
        <v>122</v>
      </c>
      <c r="D1573" s="46">
        <v>6</v>
      </c>
      <c r="E1573" s="53" t="s">
        <v>2194</v>
      </c>
      <c r="F1573" s="57" t="s">
        <v>20</v>
      </c>
      <c r="G1573" s="46" t="s">
        <v>76</v>
      </c>
      <c r="H1573" s="46" t="s">
        <v>0</v>
      </c>
      <c r="I1573" s="133">
        <v>160000000</v>
      </c>
      <c r="J1573" s="133">
        <v>0</v>
      </c>
      <c r="K1573" s="133">
        <v>40000000</v>
      </c>
      <c r="L1573" s="133">
        <f t="shared" si="35"/>
        <v>200000000</v>
      </c>
      <c r="M1573" s="46"/>
    </row>
    <row r="1574" spans="1:13" ht="18" customHeight="1">
      <c r="A1574" s="11">
        <v>1568</v>
      </c>
      <c r="B1574" s="46" t="s">
        <v>1919</v>
      </c>
      <c r="C1574" s="46" t="s">
        <v>376</v>
      </c>
      <c r="D1574" s="46">
        <v>6</v>
      </c>
      <c r="E1574" s="53" t="s">
        <v>2203</v>
      </c>
      <c r="F1574" s="11" t="s">
        <v>62</v>
      </c>
      <c r="G1574" s="46" t="s">
        <v>76</v>
      </c>
      <c r="H1574" s="46" t="s">
        <v>31</v>
      </c>
      <c r="I1574" s="133">
        <v>60000000</v>
      </c>
      <c r="J1574" s="133">
        <v>0</v>
      </c>
      <c r="K1574" s="133">
        <v>0</v>
      </c>
      <c r="L1574" s="133">
        <f t="shared" si="35"/>
        <v>60000000</v>
      </c>
      <c r="M1574" s="29" t="s">
        <v>734</v>
      </c>
    </row>
    <row r="1575" spans="1:13" ht="18" customHeight="1">
      <c r="A1575" s="11">
        <v>1569</v>
      </c>
      <c r="B1575" s="59" t="s">
        <v>1919</v>
      </c>
      <c r="C1575" s="59" t="s">
        <v>171</v>
      </c>
      <c r="D1575" s="46">
        <v>6</v>
      </c>
      <c r="E1575" s="53" t="s">
        <v>2195</v>
      </c>
      <c r="F1575" s="46" t="s">
        <v>160</v>
      </c>
      <c r="G1575" s="46" t="s">
        <v>76</v>
      </c>
      <c r="H1575" s="46" t="s">
        <v>0</v>
      </c>
      <c r="I1575" s="133">
        <v>300000000</v>
      </c>
      <c r="J1575" s="133"/>
      <c r="K1575" s="133"/>
      <c r="L1575" s="133">
        <f t="shared" si="35"/>
        <v>300000000</v>
      </c>
      <c r="M1575" s="46"/>
    </row>
    <row r="1576" spans="1:13" ht="18" customHeight="1">
      <c r="A1576" s="11">
        <v>1570</v>
      </c>
      <c r="B1576" s="59" t="s">
        <v>1919</v>
      </c>
      <c r="C1576" s="59" t="s">
        <v>171</v>
      </c>
      <c r="D1576" s="46">
        <v>6</v>
      </c>
      <c r="E1576" s="53" t="s">
        <v>2199</v>
      </c>
      <c r="F1576" s="46" t="s">
        <v>160</v>
      </c>
      <c r="G1576" s="46" t="s">
        <v>151</v>
      </c>
      <c r="H1576" s="46" t="s">
        <v>18</v>
      </c>
      <c r="I1576" s="133">
        <v>1100000000</v>
      </c>
      <c r="J1576" s="133"/>
      <c r="K1576" s="133"/>
      <c r="L1576" s="133">
        <f t="shared" si="35"/>
        <v>1100000000</v>
      </c>
      <c r="M1576" s="46"/>
    </row>
    <row r="1577" spans="1:13" ht="18" customHeight="1">
      <c r="A1577" s="11">
        <v>1571</v>
      </c>
      <c r="B1577" s="46" t="s">
        <v>1919</v>
      </c>
      <c r="C1577" s="59" t="s">
        <v>171</v>
      </c>
      <c r="D1577" s="46">
        <v>6</v>
      </c>
      <c r="E1577" s="53" t="s">
        <v>2208</v>
      </c>
      <c r="F1577" s="46" t="s">
        <v>55</v>
      </c>
      <c r="G1577" s="46" t="s">
        <v>151</v>
      </c>
      <c r="H1577" s="46" t="s">
        <v>0</v>
      </c>
      <c r="I1577" s="133">
        <v>16000000</v>
      </c>
      <c r="J1577" s="133"/>
      <c r="K1577" s="133"/>
      <c r="L1577" s="133">
        <f t="shared" si="35"/>
        <v>16000000</v>
      </c>
      <c r="M1577" s="46"/>
    </row>
    <row r="1578" spans="1:13" ht="18" customHeight="1">
      <c r="A1578" s="11">
        <v>1572</v>
      </c>
      <c r="B1578" s="59" t="s">
        <v>1919</v>
      </c>
      <c r="C1578" s="59" t="s">
        <v>171</v>
      </c>
      <c r="D1578" s="46">
        <v>6</v>
      </c>
      <c r="E1578" s="53" t="s">
        <v>2206</v>
      </c>
      <c r="F1578" s="46" t="s">
        <v>160</v>
      </c>
      <c r="G1578" s="46" t="s">
        <v>76</v>
      </c>
      <c r="H1578" s="46" t="s">
        <v>0</v>
      </c>
      <c r="I1578" s="133">
        <v>30000000</v>
      </c>
      <c r="J1578" s="133"/>
      <c r="K1578" s="133"/>
      <c r="L1578" s="133">
        <f t="shared" si="35"/>
        <v>30000000</v>
      </c>
      <c r="M1578" s="46"/>
    </row>
    <row r="1579" spans="1:13" ht="18" customHeight="1">
      <c r="A1579" s="11">
        <v>1573</v>
      </c>
      <c r="B1579" s="46" t="s">
        <v>1919</v>
      </c>
      <c r="C1579" s="59" t="s">
        <v>171</v>
      </c>
      <c r="D1579" s="46">
        <v>6</v>
      </c>
      <c r="E1579" s="53" t="s">
        <v>2198</v>
      </c>
      <c r="F1579" s="46" t="s">
        <v>55</v>
      </c>
      <c r="G1579" s="46" t="s">
        <v>151</v>
      </c>
      <c r="H1579" s="46" t="s">
        <v>0</v>
      </c>
      <c r="I1579" s="133">
        <v>16000000</v>
      </c>
      <c r="J1579" s="133"/>
      <c r="K1579" s="133"/>
      <c r="L1579" s="133">
        <f t="shared" si="35"/>
        <v>16000000</v>
      </c>
      <c r="M1579" s="46"/>
    </row>
    <row r="1580" spans="1:13" ht="18" customHeight="1">
      <c r="A1580" s="11">
        <v>1574</v>
      </c>
      <c r="B1580" s="46" t="s">
        <v>1919</v>
      </c>
      <c r="C1580" s="59" t="s">
        <v>171</v>
      </c>
      <c r="D1580" s="46">
        <v>6</v>
      </c>
      <c r="E1580" s="53" t="s">
        <v>2196</v>
      </c>
      <c r="F1580" s="46" t="s">
        <v>55</v>
      </c>
      <c r="G1580" s="46" t="s">
        <v>151</v>
      </c>
      <c r="H1580" s="46" t="s">
        <v>0</v>
      </c>
      <c r="I1580" s="133">
        <v>480000000</v>
      </c>
      <c r="J1580" s="133"/>
      <c r="K1580" s="133"/>
      <c r="L1580" s="133">
        <f t="shared" si="35"/>
        <v>480000000</v>
      </c>
      <c r="M1580" s="29"/>
    </row>
    <row r="1581" spans="1:13" ht="18" customHeight="1">
      <c r="A1581" s="11">
        <v>1575</v>
      </c>
      <c r="B1581" s="46" t="s">
        <v>1919</v>
      </c>
      <c r="C1581" s="59" t="s">
        <v>171</v>
      </c>
      <c r="D1581" s="46">
        <v>6</v>
      </c>
      <c r="E1581" s="53" t="s">
        <v>2205</v>
      </c>
      <c r="F1581" s="46" t="s">
        <v>55</v>
      </c>
      <c r="G1581" s="46" t="s">
        <v>151</v>
      </c>
      <c r="H1581" s="46" t="s">
        <v>0</v>
      </c>
      <c r="I1581" s="133">
        <v>16000000</v>
      </c>
      <c r="J1581" s="133"/>
      <c r="K1581" s="133"/>
      <c r="L1581" s="133">
        <f t="shared" si="35"/>
        <v>16000000</v>
      </c>
      <c r="M1581" s="46"/>
    </row>
    <row r="1582" spans="1:13" ht="18" customHeight="1">
      <c r="A1582" s="11">
        <v>1576</v>
      </c>
      <c r="B1582" s="46" t="s">
        <v>1919</v>
      </c>
      <c r="C1582" s="59" t="s">
        <v>171</v>
      </c>
      <c r="D1582" s="46">
        <v>6</v>
      </c>
      <c r="E1582" s="53" t="s">
        <v>2202</v>
      </c>
      <c r="F1582" s="46" t="s">
        <v>55</v>
      </c>
      <c r="G1582" s="46" t="s">
        <v>151</v>
      </c>
      <c r="H1582" s="46" t="s">
        <v>0</v>
      </c>
      <c r="I1582" s="133">
        <v>16000000</v>
      </c>
      <c r="J1582" s="133"/>
      <c r="K1582" s="133"/>
      <c r="L1582" s="133">
        <f t="shared" si="35"/>
        <v>16000000</v>
      </c>
      <c r="M1582" s="46"/>
    </row>
    <row r="1583" spans="1:13" ht="18" customHeight="1">
      <c r="A1583" s="11">
        <v>1577</v>
      </c>
      <c r="B1583" s="46" t="s">
        <v>1919</v>
      </c>
      <c r="C1583" s="59" t="s">
        <v>171</v>
      </c>
      <c r="D1583" s="46">
        <v>6</v>
      </c>
      <c r="E1583" s="53" t="s">
        <v>2197</v>
      </c>
      <c r="F1583" s="46" t="s">
        <v>55</v>
      </c>
      <c r="G1583" s="46" t="s">
        <v>157</v>
      </c>
      <c r="H1583" s="46" t="s">
        <v>0</v>
      </c>
      <c r="I1583" s="133">
        <v>16000000</v>
      </c>
      <c r="J1583" s="133"/>
      <c r="K1583" s="133"/>
      <c r="L1583" s="133">
        <f t="shared" si="35"/>
        <v>16000000</v>
      </c>
      <c r="M1583" s="46"/>
    </row>
    <row r="1584" spans="1:13" ht="18" customHeight="1">
      <c r="A1584" s="11">
        <v>1578</v>
      </c>
      <c r="B1584" s="46" t="s">
        <v>1919</v>
      </c>
      <c r="C1584" s="59" t="s">
        <v>171</v>
      </c>
      <c r="D1584" s="46">
        <v>6</v>
      </c>
      <c r="E1584" s="53" t="s">
        <v>2207</v>
      </c>
      <c r="F1584" s="46" t="s">
        <v>55</v>
      </c>
      <c r="G1584" s="46" t="s">
        <v>157</v>
      </c>
      <c r="H1584" s="46" t="s">
        <v>0</v>
      </c>
      <c r="I1584" s="133">
        <v>3000000000</v>
      </c>
      <c r="J1584" s="133">
        <v>1000000000</v>
      </c>
      <c r="K1584" s="133"/>
      <c r="L1584" s="133">
        <f t="shared" si="35"/>
        <v>4000000000</v>
      </c>
      <c r="M1584" s="46"/>
    </row>
    <row r="1585" spans="1:13" ht="18" customHeight="1">
      <c r="A1585" s="11">
        <v>1579</v>
      </c>
      <c r="B1585" s="11" t="s">
        <v>2232</v>
      </c>
      <c r="C1585" s="11" t="s">
        <v>2237</v>
      </c>
      <c r="D1585" s="11">
        <v>6</v>
      </c>
      <c r="E1585" s="22" t="s">
        <v>2273</v>
      </c>
      <c r="F1585" s="11" t="s">
        <v>72</v>
      </c>
      <c r="G1585" s="11" t="s">
        <v>2241</v>
      </c>
      <c r="H1585" s="11" t="s">
        <v>26</v>
      </c>
      <c r="I1585" s="15">
        <v>600000000</v>
      </c>
      <c r="J1585" s="15">
        <v>150000000</v>
      </c>
      <c r="K1585" s="15">
        <v>0</v>
      </c>
      <c r="L1585" s="14">
        <f t="shared" si="35"/>
        <v>750000000</v>
      </c>
      <c r="M1585" s="29"/>
    </row>
    <row r="1586" spans="1:13" ht="18" customHeight="1">
      <c r="A1586" s="11">
        <v>1580</v>
      </c>
      <c r="B1586" s="11" t="s">
        <v>2232</v>
      </c>
      <c r="C1586" s="11" t="s">
        <v>2237</v>
      </c>
      <c r="D1586" s="11">
        <v>6</v>
      </c>
      <c r="E1586" s="22" t="s">
        <v>2272</v>
      </c>
      <c r="F1586" s="11" t="s">
        <v>72</v>
      </c>
      <c r="G1586" s="11" t="s">
        <v>229</v>
      </c>
      <c r="H1586" s="11" t="s">
        <v>26</v>
      </c>
      <c r="I1586" s="15">
        <v>600000000</v>
      </c>
      <c r="J1586" s="15">
        <v>150000000</v>
      </c>
      <c r="K1586" s="15">
        <v>0</v>
      </c>
      <c r="L1586" s="14">
        <f t="shared" si="35"/>
        <v>750000000</v>
      </c>
      <c r="M1586" s="11"/>
    </row>
    <row r="1587" spans="1:13" ht="18" customHeight="1">
      <c r="A1587" s="11">
        <v>1581</v>
      </c>
      <c r="B1587" s="108" t="s">
        <v>79</v>
      </c>
      <c r="C1587" s="108" t="s">
        <v>83</v>
      </c>
      <c r="D1587" s="108">
        <v>6</v>
      </c>
      <c r="E1587" s="70" t="s">
        <v>2274</v>
      </c>
      <c r="F1587" s="108" t="s">
        <v>73</v>
      </c>
      <c r="G1587" s="108" t="s">
        <v>51</v>
      </c>
      <c r="H1587" s="12" t="s">
        <v>26</v>
      </c>
      <c r="I1587" s="172">
        <v>100000000</v>
      </c>
      <c r="J1587" s="172">
        <v>0</v>
      </c>
      <c r="K1587" s="52"/>
      <c r="L1587" s="14">
        <f t="shared" si="35"/>
        <v>100000000</v>
      </c>
      <c r="M1587" s="46"/>
    </row>
    <row r="1588" spans="1:13" ht="18" customHeight="1">
      <c r="A1588" s="11">
        <v>1582</v>
      </c>
      <c r="B1588" s="173" t="s">
        <v>2232</v>
      </c>
      <c r="C1588" s="173" t="s">
        <v>59</v>
      </c>
      <c r="D1588" s="173">
        <v>6</v>
      </c>
      <c r="E1588" s="176" t="s">
        <v>2275</v>
      </c>
      <c r="F1588" s="57" t="s">
        <v>20</v>
      </c>
      <c r="G1588" s="173" t="s">
        <v>202</v>
      </c>
      <c r="H1588" s="173" t="s">
        <v>18</v>
      </c>
      <c r="I1588" s="175">
        <v>9000000000</v>
      </c>
      <c r="J1588" s="175">
        <v>5772000000</v>
      </c>
      <c r="K1588" s="175"/>
      <c r="L1588" s="14">
        <f t="shared" si="35"/>
        <v>14772000000</v>
      </c>
      <c r="M1588" s="213"/>
    </row>
    <row r="1589" spans="1:13" ht="18" customHeight="1">
      <c r="A1589" s="11">
        <v>1583</v>
      </c>
      <c r="B1589" s="46" t="s">
        <v>2232</v>
      </c>
      <c r="C1589" s="46" t="s">
        <v>148</v>
      </c>
      <c r="D1589" s="46">
        <v>6</v>
      </c>
      <c r="E1589" s="55" t="s">
        <v>2276</v>
      </c>
      <c r="F1589" s="57" t="s">
        <v>20</v>
      </c>
      <c r="G1589" s="46" t="s">
        <v>154</v>
      </c>
      <c r="H1589" s="46" t="s">
        <v>26</v>
      </c>
      <c r="I1589" s="52">
        <v>200000000</v>
      </c>
      <c r="J1589" s="52">
        <v>380000000</v>
      </c>
      <c r="K1589" s="52">
        <v>10000000</v>
      </c>
      <c r="L1589" s="14">
        <f t="shared" si="35"/>
        <v>590000000</v>
      </c>
      <c r="M1589" s="46"/>
    </row>
    <row r="1590" spans="1:13" ht="18" customHeight="1">
      <c r="A1590" s="11">
        <v>1584</v>
      </c>
      <c r="B1590" s="46" t="s">
        <v>2232</v>
      </c>
      <c r="C1590" s="46" t="s">
        <v>148</v>
      </c>
      <c r="D1590" s="46">
        <v>6</v>
      </c>
      <c r="E1590" s="55" t="s">
        <v>2277</v>
      </c>
      <c r="F1590" s="57" t="s">
        <v>20</v>
      </c>
      <c r="G1590" s="46" t="s">
        <v>172</v>
      </c>
      <c r="H1590" s="46" t="s">
        <v>26</v>
      </c>
      <c r="I1590" s="52">
        <v>100000000</v>
      </c>
      <c r="J1590" s="52">
        <v>600000000</v>
      </c>
      <c r="K1590" s="52">
        <v>10000000</v>
      </c>
      <c r="L1590" s="14">
        <f t="shared" si="35"/>
        <v>710000000</v>
      </c>
      <c r="M1590" s="46"/>
    </row>
    <row r="1591" spans="1:13" ht="18" customHeight="1">
      <c r="A1591" s="11">
        <v>1585</v>
      </c>
      <c r="B1591" s="11" t="s">
        <v>2232</v>
      </c>
      <c r="C1591" s="11" t="s">
        <v>148</v>
      </c>
      <c r="D1591" s="11">
        <v>6</v>
      </c>
      <c r="E1591" s="22" t="s">
        <v>2279</v>
      </c>
      <c r="F1591" s="11" t="s">
        <v>72</v>
      </c>
      <c r="G1591" s="11" t="s">
        <v>202</v>
      </c>
      <c r="H1591" s="11" t="s">
        <v>26</v>
      </c>
      <c r="I1591" s="15">
        <v>700000000</v>
      </c>
      <c r="J1591" s="15">
        <v>100000000</v>
      </c>
      <c r="K1591" s="15"/>
      <c r="L1591" s="14">
        <f t="shared" si="35"/>
        <v>800000000</v>
      </c>
      <c r="M1591" s="11"/>
    </row>
    <row r="1592" spans="1:13" ht="18" customHeight="1">
      <c r="A1592" s="11">
        <v>1586</v>
      </c>
      <c r="B1592" s="11" t="s">
        <v>2232</v>
      </c>
      <c r="C1592" s="11" t="s">
        <v>148</v>
      </c>
      <c r="D1592" s="11">
        <v>6</v>
      </c>
      <c r="E1592" s="22" t="s">
        <v>2278</v>
      </c>
      <c r="F1592" s="11" t="s">
        <v>149</v>
      </c>
      <c r="G1592" s="11" t="s">
        <v>202</v>
      </c>
      <c r="H1592" s="11" t="s">
        <v>26</v>
      </c>
      <c r="I1592" s="15">
        <v>700000000</v>
      </c>
      <c r="J1592" s="15">
        <v>150000000</v>
      </c>
      <c r="K1592" s="15"/>
      <c r="L1592" s="14">
        <f t="shared" si="35"/>
        <v>850000000</v>
      </c>
      <c r="M1592" s="11"/>
    </row>
    <row r="1593" spans="1:13" ht="18" customHeight="1">
      <c r="A1593" s="11">
        <v>1587</v>
      </c>
      <c r="B1593" s="11" t="s">
        <v>85</v>
      </c>
      <c r="C1593" s="11" t="s">
        <v>29</v>
      </c>
      <c r="D1593" s="11">
        <v>6</v>
      </c>
      <c r="E1593" s="22" t="s">
        <v>2652</v>
      </c>
      <c r="F1593" s="11" t="s">
        <v>62</v>
      </c>
      <c r="G1593" s="11" t="s">
        <v>70</v>
      </c>
      <c r="H1593" s="11" t="s">
        <v>18</v>
      </c>
      <c r="I1593" s="15">
        <v>160000000</v>
      </c>
      <c r="J1593" s="15">
        <v>20000000</v>
      </c>
      <c r="K1593" s="15"/>
      <c r="L1593" s="15">
        <f t="shared" ref="L1593:L1598" si="36">I1593+J1593+K1593</f>
        <v>180000000</v>
      </c>
      <c r="M1593" s="11"/>
    </row>
    <row r="1594" spans="1:13" ht="18" customHeight="1">
      <c r="A1594" s="11">
        <v>1588</v>
      </c>
      <c r="B1594" s="11" t="s">
        <v>85</v>
      </c>
      <c r="C1594" s="32" t="s">
        <v>87</v>
      </c>
      <c r="D1594" s="11">
        <v>6</v>
      </c>
      <c r="E1594" s="22" t="s">
        <v>2653</v>
      </c>
      <c r="F1594" s="11" t="s">
        <v>28</v>
      </c>
      <c r="G1594" s="11" t="s">
        <v>70</v>
      </c>
      <c r="H1594" s="11" t="s">
        <v>26</v>
      </c>
      <c r="I1594" s="15">
        <v>982000000</v>
      </c>
      <c r="J1594" s="15">
        <v>941000000</v>
      </c>
      <c r="K1594" s="15">
        <v>23000000</v>
      </c>
      <c r="L1594" s="15">
        <f t="shared" si="36"/>
        <v>1946000000</v>
      </c>
      <c r="M1594" s="11"/>
    </row>
    <row r="1595" spans="1:13" ht="18" customHeight="1">
      <c r="A1595" s="11">
        <v>1589</v>
      </c>
      <c r="B1595" s="11" t="s">
        <v>85</v>
      </c>
      <c r="C1595" s="11" t="s">
        <v>42</v>
      </c>
      <c r="D1595" s="11">
        <v>6</v>
      </c>
      <c r="E1595" s="22" t="s">
        <v>221</v>
      </c>
      <c r="F1595" s="11" t="s">
        <v>28</v>
      </c>
      <c r="G1595" s="11" t="s">
        <v>70</v>
      </c>
      <c r="H1595" s="11" t="s">
        <v>26</v>
      </c>
      <c r="I1595" s="15">
        <v>757251000</v>
      </c>
      <c r="J1595" s="15">
        <v>470969000</v>
      </c>
      <c r="K1595" s="15">
        <v>0</v>
      </c>
      <c r="L1595" s="15">
        <f t="shared" si="36"/>
        <v>1228220000</v>
      </c>
      <c r="M1595" s="11"/>
    </row>
    <row r="1596" spans="1:13" ht="18" customHeight="1">
      <c r="A1596" s="11">
        <v>1590</v>
      </c>
      <c r="B1596" s="11" t="s">
        <v>85</v>
      </c>
      <c r="C1596" s="11" t="s">
        <v>42</v>
      </c>
      <c r="D1596" s="11">
        <v>6</v>
      </c>
      <c r="E1596" s="22" t="s">
        <v>2650</v>
      </c>
      <c r="F1596" s="11" t="s">
        <v>28</v>
      </c>
      <c r="G1596" s="11" t="s">
        <v>70</v>
      </c>
      <c r="H1596" s="11" t="s">
        <v>26</v>
      </c>
      <c r="I1596" s="15">
        <v>23741000</v>
      </c>
      <c r="J1596" s="15">
        <v>0</v>
      </c>
      <c r="K1596" s="15"/>
      <c r="L1596" s="15">
        <f t="shared" si="36"/>
        <v>23741000</v>
      </c>
      <c r="M1596" s="11"/>
    </row>
    <row r="1597" spans="1:13" ht="18" customHeight="1">
      <c r="A1597" s="11">
        <v>1591</v>
      </c>
      <c r="B1597" s="11" t="s">
        <v>85</v>
      </c>
      <c r="C1597" s="11" t="s">
        <v>40</v>
      </c>
      <c r="D1597" s="11">
        <v>6</v>
      </c>
      <c r="E1597" s="22" t="s">
        <v>2651</v>
      </c>
      <c r="F1597" s="11" t="s">
        <v>28</v>
      </c>
      <c r="G1597" s="11" t="s">
        <v>70</v>
      </c>
      <c r="H1597" s="11" t="s">
        <v>26</v>
      </c>
      <c r="I1597" s="15">
        <v>40000000</v>
      </c>
      <c r="J1597" s="15">
        <v>0</v>
      </c>
      <c r="K1597" s="15">
        <v>0</v>
      </c>
      <c r="L1597" s="15">
        <f t="shared" si="36"/>
        <v>40000000</v>
      </c>
      <c r="M1597" s="11"/>
    </row>
    <row r="1598" spans="1:13" ht="18" customHeight="1">
      <c r="A1598" s="11">
        <v>1592</v>
      </c>
      <c r="B1598" s="11" t="s">
        <v>85</v>
      </c>
      <c r="C1598" s="11" t="s">
        <v>614</v>
      </c>
      <c r="D1598" s="11">
        <v>6</v>
      </c>
      <c r="E1598" s="39" t="s">
        <v>2654</v>
      </c>
      <c r="F1598" s="11" t="s">
        <v>116</v>
      </c>
      <c r="G1598" s="11" t="s">
        <v>60</v>
      </c>
      <c r="H1598" s="11" t="s">
        <v>26</v>
      </c>
      <c r="I1598" s="45">
        <v>15000000</v>
      </c>
      <c r="J1598" s="45">
        <v>0</v>
      </c>
      <c r="K1598" s="15">
        <v>0</v>
      </c>
      <c r="L1598" s="15">
        <f t="shared" si="36"/>
        <v>15000000</v>
      </c>
      <c r="M1598" s="11"/>
    </row>
    <row r="1599" spans="1:13" ht="18" customHeight="1">
      <c r="A1599" s="11">
        <v>1593</v>
      </c>
      <c r="B1599" s="11" t="s">
        <v>95</v>
      </c>
      <c r="C1599" s="11" t="s">
        <v>110</v>
      </c>
      <c r="D1599" s="11">
        <v>6</v>
      </c>
      <c r="E1599" s="20" t="s">
        <v>2787</v>
      </c>
      <c r="F1599" s="11" t="s">
        <v>62</v>
      </c>
      <c r="G1599" s="11" t="s">
        <v>111</v>
      </c>
      <c r="H1599" s="11" t="s">
        <v>26</v>
      </c>
      <c r="I1599" s="15">
        <v>40000000</v>
      </c>
      <c r="J1599" s="15">
        <v>30000000</v>
      </c>
      <c r="K1599" s="15">
        <v>10000000</v>
      </c>
      <c r="L1599" s="15">
        <v>80000000</v>
      </c>
      <c r="M1599" s="11"/>
    </row>
    <row r="1600" spans="1:13" ht="18" customHeight="1">
      <c r="A1600" s="11">
        <v>1594</v>
      </c>
      <c r="B1600" s="11" t="s">
        <v>95</v>
      </c>
      <c r="C1600" s="11" t="s">
        <v>109</v>
      </c>
      <c r="D1600" s="11">
        <v>6</v>
      </c>
      <c r="E1600" s="20" t="s">
        <v>2788</v>
      </c>
      <c r="F1600" s="11" t="s">
        <v>62</v>
      </c>
      <c r="G1600" s="11" t="s">
        <v>57</v>
      </c>
      <c r="H1600" s="11" t="s">
        <v>26</v>
      </c>
      <c r="I1600" s="15">
        <v>150000000</v>
      </c>
      <c r="J1600" s="15">
        <v>120000000</v>
      </c>
      <c r="K1600" s="15"/>
      <c r="L1600" s="15">
        <v>270000000</v>
      </c>
      <c r="M1600" s="11"/>
    </row>
    <row r="1601" spans="1:13" ht="18" customHeight="1">
      <c r="A1601" s="11">
        <v>1595</v>
      </c>
      <c r="B1601" s="11" t="s">
        <v>95</v>
      </c>
      <c r="C1601" s="12" t="s">
        <v>22</v>
      </c>
      <c r="D1601" s="12">
        <v>6</v>
      </c>
      <c r="E1601" s="20" t="s">
        <v>2791</v>
      </c>
      <c r="F1601" s="11" t="s">
        <v>24</v>
      </c>
      <c r="G1601" s="11" t="s">
        <v>104</v>
      </c>
      <c r="H1601" s="11" t="s">
        <v>26</v>
      </c>
      <c r="I1601" s="15">
        <v>20000000</v>
      </c>
      <c r="J1601" s="15">
        <v>0</v>
      </c>
      <c r="K1601" s="15">
        <v>0</v>
      </c>
      <c r="L1601" s="15">
        <v>20000000</v>
      </c>
      <c r="M1601" s="11"/>
    </row>
    <row r="1602" spans="1:13" ht="18" customHeight="1">
      <c r="A1602" s="11">
        <v>1596</v>
      </c>
      <c r="B1602" s="11" t="s">
        <v>95</v>
      </c>
      <c r="C1602" s="11" t="s">
        <v>107</v>
      </c>
      <c r="D1602" s="11">
        <v>6</v>
      </c>
      <c r="E1602" s="20" t="s">
        <v>2789</v>
      </c>
      <c r="F1602" s="57" t="s">
        <v>20</v>
      </c>
      <c r="G1602" s="11" t="s">
        <v>57</v>
      </c>
      <c r="H1602" s="11" t="s">
        <v>26</v>
      </c>
      <c r="I1602" s="15">
        <v>185000000</v>
      </c>
      <c r="J1602" s="15">
        <v>1150000000</v>
      </c>
      <c r="K1602" s="15"/>
      <c r="L1602" s="15">
        <v>1335000000</v>
      </c>
      <c r="M1602" s="11"/>
    </row>
    <row r="1603" spans="1:13" ht="18" customHeight="1">
      <c r="A1603" s="11">
        <v>1597</v>
      </c>
      <c r="B1603" s="11" t="s">
        <v>95</v>
      </c>
      <c r="C1603" s="11" t="s">
        <v>107</v>
      </c>
      <c r="D1603" s="11">
        <v>6</v>
      </c>
      <c r="E1603" s="20" t="s">
        <v>2790</v>
      </c>
      <c r="F1603" s="57" t="s">
        <v>20</v>
      </c>
      <c r="G1603" s="11" t="s">
        <v>104</v>
      </c>
      <c r="H1603" s="11" t="s">
        <v>26</v>
      </c>
      <c r="I1603" s="15">
        <v>1600000000</v>
      </c>
      <c r="J1603" s="15"/>
      <c r="K1603" s="15"/>
      <c r="L1603" s="15">
        <v>1600000000</v>
      </c>
      <c r="M1603" s="11"/>
    </row>
    <row r="1604" spans="1:13" ht="18" customHeight="1">
      <c r="A1604" s="11">
        <v>1598</v>
      </c>
      <c r="B1604" s="11" t="s">
        <v>95</v>
      </c>
      <c r="C1604" s="12" t="s">
        <v>105</v>
      </c>
      <c r="D1604" s="12">
        <v>6</v>
      </c>
      <c r="E1604" s="20" t="s">
        <v>2793</v>
      </c>
      <c r="F1604" s="11" t="s">
        <v>28</v>
      </c>
      <c r="G1604" s="11" t="s">
        <v>104</v>
      </c>
      <c r="H1604" s="11" t="s">
        <v>26</v>
      </c>
      <c r="I1604" s="15">
        <v>159093579</v>
      </c>
      <c r="J1604" s="15"/>
      <c r="K1604" s="15"/>
      <c r="L1604" s="15">
        <v>159093579</v>
      </c>
      <c r="M1604" s="11"/>
    </row>
    <row r="1605" spans="1:13" ht="18" customHeight="1">
      <c r="A1605" s="11">
        <v>1599</v>
      </c>
      <c r="B1605" s="11" t="s">
        <v>95</v>
      </c>
      <c r="C1605" s="12" t="s">
        <v>105</v>
      </c>
      <c r="D1605" s="12">
        <v>6</v>
      </c>
      <c r="E1605" s="20" t="s">
        <v>2792</v>
      </c>
      <c r="F1605" s="11" t="s">
        <v>28</v>
      </c>
      <c r="G1605" s="11" t="s">
        <v>104</v>
      </c>
      <c r="H1605" s="11" t="s">
        <v>26</v>
      </c>
      <c r="I1605" s="15">
        <v>284433490</v>
      </c>
      <c r="J1605" s="15"/>
      <c r="K1605" s="15"/>
      <c r="L1605" s="15">
        <v>284433490</v>
      </c>
      <c r="M1605" s="29"/>
    </row>
    <row r="1606" spans="1:13" ht="18" customHeight="1">
      <c r="A1606" s="11">
        <v>1600</v>
      </c>
      <c r="B1606" s="11" t="s">
        <v>95</v>
      </c>
      <c r="C1606" s="12" t="s">
        <v>2705</v>
      </c>
      <c r="D1606" s="12">
        <v>6</v>
      </c>
      <c r="E1606" s="20" t="s">
        <v>2794</v>
      </c>
      <c r="F1606" s="11" t="s">
        <v>24</v>
      </c>
      <c r="G1606" s="11" t="s">
        <v>111</v>
      </c>
      <c r="H1606" s="11" t="s">
        <v>26</v>
      </c>
      <c r="I1606" s="15">
        <v>111000000</v>
      </c>
      <c r="J1606" s="15"/>
      <c r="K1606" s="15"/>
      <c r="L1606" s="15">
        <v>111000000</v>
      </c>
      <c r="M1606" s="11"/>
    </row>
    <row r="1607" spans="1:13" ht="18" customHeight="1">
      <c r="A1607" s="11">
        <v>1601</v>
      </c>
      <c r="B1607" s="11" t="s">
        <v>114</v>
      </c>
      <c r="C1607" s="11" t="s">
        <v>115</v>
      </c>
      <c r="D1607" s="11">
        <v>6</v>
      </c>
      <c r="E1607" s="20" t="s">
        <v>3123</v>
      </c>
      <c r="F1607" s="11" t="s">
        <v>116</v>
      </c>
      <c r="G1607" s="11" t="s">
        <v>117</v>
      </c>
      <c r="H1607" s="11" t="s">
        <v>26</v>
      </c>
      <c r="I1607" s="15">
        <v>1368618000</v>
      </c>
      <c r="J1607" s="15">
        <v>2052927000</v>
      </c>
      <c r="K1607" s="15"/>
      <c r="L1607" s="14">
        <f t="shared" ref="L1607:L1638" si="37">I1607+J1607+K1607</f>
        <v>3421545000</v>
      </c>
      <c r="M1607" s="11"/>
    </row>
    <row r="1608" spans="1:13" ht="18" customHeight="1">
      <c r="A1608" s="11">
        <v>1602</v>
      </c>
      <c r="B1608" s="11" t="s">
        <v>114</v>
      </c>
      <c r="C1608" s="11" t="s">
        <v>115</v>
      </c>
      <c r="D1608" s="11">
        <v>6</v>
      </c>
      <c r="E1608" s="18" t="s">
        <v>3121</v>
      </c>
      <c r="F1608" s="11" t="s">
        <v>116</v>
      </c>
      <c r="G1608" s="11" t="s">
        <v>117</v>
      </c>
      <c r="H1608" s="11" t="s">
        <v>26</v>
      </c>
      <c r="I1608" s="15">
        <v>775000000</v>
      </c>
      <c r="J1608" s="15">
        <v>546000000</v>
      </c>
      <c r="K1608" s="15"/>
      <c r="L1608" s="14">
        <f t="shared" si="37"/>
        <v>1321000000</v>
      </c>
      <c r="M1608" s="11"/>
    </row>
    <row r="1609" spans="1:13" ht="18" customHeight="1">
      <c r="A1609" s="11">
        <v>1603</v>
      </c>
      <c r="B1609" s="11" t="s">
        <v>114</v>
      </c>
      <c r="C1609" s="11" t="s">
        <v>115</v>
      </c>
      <c r="D1609" s="11">
        <v>6</v>
      </c>
      <c r="E1609" s="18" t="s">
        <v>3122</v>
      </c>
      <c r="F1609" s="11" t="s">
        <v>116</v>
      </c>
      <c r="G1609" s="11" t="s">
        <v>117</v>
      </c>
      <c r="H1609" s="11" t="s">
        <v>26</v>
      </c>
      <c r="I1609" s="15">
        <v>52600000</v>
      </c>
      <c r="J1609" s="15"/>
      <c r="K1609" s="15"/>
      <c r="L1609" s="14">
        <f t="shared" si="37"/>
        <v>52600000</v>
      </c>
      <c r="M1609" s="11"/>
    </row>
    <row r="1610" spans="1:13" ht="18" customHeight="1">
      <c r="A1610" s="11">
        <v>1604</v>
      </c>
      <c r="B1610" s="170" t="s">
        <v>114</v>
      </c>
      <c r="C1610" s="46" t="s">
        <v>125</v>
      </c>
      <c r="D1610" s="46">
        <v>6</v>
      </c>
      <c r="E1610" s="53" t="s">
        <v>3124</v>
      </c>
      <c r="F1610" s="57" t="s">
        <v>20</v>
      </c>
      <c r="G1610" s="46" t="s">
        <v>117</v>
      </c>
      <c r="H1610" s="46" t="s">
        <v>26</v>
      </c>
      <c r="I1610" s="52">
        <v>100000000</v>
      </c>
      <c r="J1610" s="52">
        <v>320000000</v>
      </c>
      <c r="K1610" s="52">
        <v>0</v>
      </c>
      <c r="L1610" s="14">
        <f t="shared" si="37"/>
        <v>420000000</v>
      </c>
      <c r="M1610" s="46"/>
    </row>
    <row r="1611" spans="1:13" ht="18" customHeight="1">
      <c r="A1611" s="11">
        <v>1605</v>
      </c>
      <c r="B1611" s="170" t="s">
        <v>114</v>
      </c>
      <c r="C1611" s="46" t="s">
        <v>125</v>
      </c>
      <c r="D1611" s="46">
        <v>6</v>
      </c>
      <c r="E1611" s="53" t="s">
        <v>3125</v>
      </c>
      <c r="F1611" s="57" t="s">
        <v>20</v>
      </c>
      <c r="G1611" s="46" t="s">
        <v>117</v>
      </c>
      <c r="H1611" s="46" t="s">
        <v>26</v>
      </c>
      <c r="I1611" s="52">
        <v>57000000</v>
      </c>
      <c r="J1611" s="52">
        <v>30000000</v>
      </c>
      <c r="K1611" s="52">
        <v>0</v>
      </c>
      <c r="L1611" s="14">
        <f t="shared" si="37"/>
        <v>87000000</v>
      </c>
      <c r="M1611" s="46"/>
    </row>
    <row r="1612" spans="1:13" ht="18" customHeight="1">
      <c r="A1612" s="11">
        <v>1606</v>
      </c>
      <c r="B1612" s="170" t="s">
        <v>114</v>
      </c>
      <c r="C1612" s="12" t="s">
        <v>3031</v>
      </c>
      <c r="D1612" s="12">
        <v>6</v>
      </c>
      <c r="E1612" s="13" t="s">
        <v>3128</v>
      </c>
      <c r="F1612" s="57" t="s">
        <v>20</v>
      </c>
      <c r="G1612" s="12" t="s">
        <v>119</v>
      </c>
      <c r="H1612" s="12" t="s">
        <v>0</v>
      </c>
      <c r="I1612" s="14">
        <v>700000000</v>
      </c>
      <c r="J1612" s="14">
        <v>160000000</v>
      </c>
      <c r="K1612" s="14">
        <v>90000000</v>
      </c>
      <c r="L1612" s="14">
        <f t="shared" si="37"/>
        <v>950000000</v>
      </c>
      <c r="M1612" s="12"/>
    </row>
    <row r="1613" spans="1:13" ht="18" customHeight="1">
      <c r="A1613" s="11">
        <v>1607</v>
      </c>
      <c r="B1613" s="170" t="s">
        <v>114</v>
      </c>
      <c r="C1613" s="12" t="s">
        <v>3031</v>
      </c>
      <c r="D1613" s="12">
        <v>6</v>
      </c>
      <c r="E1613" s="13" t="s">
        <v>3127</v>
      </c>
      <c r="F1613" s="57" t="s">
        <v>20</v>
      </c>
      <c r="G1613" s="12" t="s">
        <v>119</v>
      </c>
      <c r="H1613" s="12" t="s">
        <v>0</v>
      </c>
      <c r="I1613" s="14">
        <v>1606000000</v>
      </c>
      <c r="J1613" s="14">
        <v>669000000</v>
      </c>
      <c r="K1613" s="14">
        <v>237000000</v>
      </c>
      <c r="L1613" s="14">
        <f t="shared" si="37"/>
        <v>2512000000</v>
      </c>
      <c r="M1613" s="12"/>
    </row>
    <row r="1614" spans="1:13" ht="18" customHeight="1">
      <c r="A1614" s="11">
        <v>1608</v>
      </c>
      <c r="B1614" s="170" t="s">
        <v>114</v>
      </c>
      <c r="C1614" s="12" t="s">
        <v>3031</v>
      </c>
      <c r="D1614" s="12">
        <v>6</v>
      </c>
      <c r="E1614" s="13" t="s">
        <v>3129</v>
      </c>
      <c r="F1614" s="57" t="s">
        <v>20</v>
      </c>
      <c r="G1614" s="12" t="s">
        <v>119</v>
      </c>
      <c r="H1614" s="12" t="s">
        <v>18</v>
      </c>
      <c r="I1614" s="14">
        <v>232218000</v>
      </c>
      <c r="J1614" s="14">
        <v>4939200</v>
      </c>
      <c r="K1614" s="14"/>
      <c r="L1614" s="14">
        <f t="shared" si="37"/>
        <v>237157200</v>
      </c>
      <c r="M1614" s="12"/>
    </row>
    <row r="1615" spans="1:13" ht="18" customHeight="1">
      <c r="A1615" s="11">
        <v>1609</v>
      </c>
      <c r="B1615" s="170" t="s">
        <v>114</v>
      </c>
      <c r="C1615" s="12" t="s">
        <v>3031</v>
      </c>
      <c r="D1615" s="12">
        <v>6</v>
      </c>
      <c r="E1615" s="13" t="s">
        <v>1019</v>
      </c>
      <c r="F1615" s="57" t="s">
        <v>20</v>
      </c>
      <c r="G1615" s="12" t="s">
        <v>3130</v>
      </c>
      <c r="H1615" s="12" t="s">
        <v>18</v>
      </c>
      <c r="I1615" s="14">
        <v>650279000</v>
      </c>
      <c r="J1615" s="14">
        <v>644000</v>
      </c>
      <c r="K1615" s="14"/>
      <c r="L1615" s="14">
        <f t="shared" si="37"/>
        <v>650923000</v>
      </c>
      <c r="M1615" s="12"/>
    </row>
    <row r="1616" spans="1:13" ht="18" customHeight="1">
      <c r="A1616" s="11">
        <v>1610</v>
      </c>
      <c r="B1616" s="170" t="s">
        <v>114</v>
      </c>
      <c r="C1616" s="170" t="s">
        <v>3031</v>
      </c>
      <c r="D1616" s="76">
        <v>6</v>
      </c>
      <c r="E1616" s="124" t="s">
        <v>3126</v>
      </c>
      <c r="F1616" s="11" t="s">
        <v>62</v>
      </c>
      <c r="G1616" s="76" t="s">
        <v>117</v>
      </c>
      <c r="H1616" s="76" t="s">
        <v>31</v>
      </c>
      <c r="I1616" s="142">
        <v>200000000</v>
      </c>
      <c r="J1616" s="142">
        <v>15960000</v>
      </c>
      <c r="K1616" s="142">
        <v>0</v>
      </c>
      <c r="L1616" s="14">
        <f t="shared" si="37"/>
        <v>215960000</v>
      </c>
      <c r="M1616" s="76" t="s">
        <v>1622</v>
      </c>
    </row>
    <row r="1617" spans="1:13" ht="18" customHeight="1">
      <c r="A1617" s="11">
        <v>1611</v>
      </c>
      <c r="B1617" s="11" t="s">
        <v>196</v>
      </c>
      <c r="C1617" s="11" t="s">
        <v>115</v>
      </c>
      <c r="D1617" s="11">
        <v>6</v>
      </c>
      <c r="E1617" s="22" t="s">
        <v>3249</v>
      </c>
      <c r="F1617" s="11" t="s">
        <v>160</v>
      </c>
      <c r="G1617" s="11" t="s">
        <v>154</v>
      </c>
      <c r="H1617" s="11" t="s">
        <v>26</v>
      </c>
      <c r="I1617" s="15">
        <v>50000000</v>
      </c>
      <c r="J1617" s="15">
        <v>20000000</v>
      </c>
      <c r="K1617" s="15"/>
      <c r="L1617" s="15">
        <f t="shared" si="37"/>
        <v>70000000</v>
      </c>
      <c r="M1617" s="29"/>
    </row>
    <row r="1618" spans="1:13" ht="18" customHeight="1">
      <c r="A1618" s="11">
        <v>1612</v>
      </c>
      <c r="B1618" s="11" t="s">
        <v>196</v>
      </c>
      <c r="C1618" s="11" t="s">
        <v>94</v>
      </c>
      <c r="D1618" s="11">
        <v>6</v>
      </c>
      <c r="E1618" s="22" t="s">
        <v>3251</v>
      </c>
      <c r="F1618" s="11" t="s">
        <v>62</v>
      </c>
      <c r="G1618" s="11" t="s">
        <v>127</v>
      </c>
      <c r="H1618" s="11" t="s">
        <v>31</v>
      </c>
      <c r="I1618" s="15">
        <v>1200000000</v>
      </c>
      <c r="J1618" s="15">
        <v>80000000</v>
      </c>
      <c r="K1618" s="15"/>
      <c r="L1618" s="15">
        <f t="shared" si="37"/>
        <v>1280000000</v>
      </c>
      <c r="M1618" s="11" t="s">
        <v>289</v>
      </c>
    </row>
    <row r="1619" spans="1:13" ht="18" customHeight="1">
      <c r="A1619" s="11">
        <v>1613</v>
      </c>
      <c r="B1619" s="11" t="s">
        <v>196</v>
      </c>
      <c r="C1619" s="11" t="s">
        <v>94</v>
      </c>
      <c r="D1619" s="11">
        <v>6</v>
      </c>
      <c r="E1619" s="22" t="s">
        <v>3250</v>
      </c>
      <c r="F1619" s="11" t="s">
        <v>62</v>
      </c>
      <c r="G1619" s="11" t="s">
        <v>128</v>
      </c>
      <c r="H1619" s="11" t="s">
        <v>18</v>
      </c>
      <c r="I1619" s="15">
        <v>130000000</v>
      </c>
      <c r="J1619" s="15">
        <v>0</v>
      </c>
      <c r="K1619" s="15">
        <v>0</v>
      </c>
      <c r="L1619" s="15">
        <f t="shared" si="37"/>
        <v>130000000</v>
      </c>
      <c r="M1619" s="29"/>
    </row>
    <row r="1620" spans="1:13" ht="18" customHeight="1">
      <c r="A1620" s="11">
        <v>1614</v>
      </c>
      <c r="B1620" s="11" t="s">
        <v>130</v>
      </c>
      <c r="C1620" s="11" t="s">
        <v>29</v>
      </c>
      <c r="D1620" s="11">
        <v>6</v>
      </c>
      <c r="E1620" s="22" t="s">
        <v>3354</v>
      </c>
      <c r="F1620" s="11" t="s">
        <v>62</v>
      </c>
      <c r="G1620" s="11" t="s">
        <v>70</v>
      </c>
      <c r="H1620" s="11" t="s">
        <v>26</v>
      </c>
      <c r="I1620" s="15">
        <v>100000000</v>
      </c>
      <c r="J1620" s="15"/>
      <c r="K1620" s="15"/>
      <c r="L1620" s="15">
        <f t="shared" si="37"/>
        <v>100000000</v>
      </c>
      <c r="M1620" s="29"/>
    </row>
    <row r="1621" spans="1:13" ht="18" customHeight="1">
      <c r="A1621" s="11">
        <v>1615</v>
      </c>
      <c r="B1621" s="11" t="s">
        <v>130</v>
      </c>
      <c r="C1621" s="11" t="s">
        <v>132</v>
      </c>
      <c r="D1621" s="11">
        <v>6</v>
      </c>
      <c r="E1621" s="22" t="s">
        <v>3358</v>
      </c>
      <c r="F1621" s="11" t="s">
        <v>28</v>
      </c>
      <c r="G1621" s="11" t="s">
        <v>70</v>
      </c>
      <c r="H1621" s="11" t="s">
        <v>26</v>
      </c>
      <c r="I1621" s="15">
        <v>60000000</v>
      </c>
      <c r="J1621" s="15"/>
      <c r="K1621" s="15"/>
      <c r="L1621" s="15">
        <f t="shared" si="37"/>
        <v>60000000</v>
      </c>
      <c r="M1621" s="29"/>
    </row>
    <row r="1622" spans="1:13" ht="18" customHeight="1">
      <c r="A1622" s="11">
        <v>1616</v>
      </c>
      <c r="B1622" s="11" t="s">
        <v>130</v>
      </c>
      <c r="C1622" s="11" t="s">
        <v>42</v>
      </c>
      <c r="D1622" s="11">
        <v>6</v>
      </c>
      <c r="E1622" s="22" t="s">
        <v>3353</v>
      </c>
      <c r="F1622" s="11" t="s">
        <v>28</v>
      </c>
      <c r="G1622" s="11" t="s">
        <v>70</v>
      </c>
      <c r="H1622" s="11" t="s">
        <v>26</v>
      </c>
      <c r="I1622" s="15">
        <v>2203682000</v>
      </c>
      <c r="J1622" s="15">
        <v>700000000</v>
      </c>
      <c r="K1622" s="15"/>
      <c r="L1622" s="15">
        <f t="shared" si="37"/>
        <v>2903682000</v>
      </c>
      <c r="M1622" s="29"/>
    </row>
    <row r="1623" spans="1:13" ht="18" customHeight="1">
      <c r="A1623" s="11">
        <v>1617</v>
      </c>
      <c r="B1623" s="11" t="s">
        <v>130</v>
      </c>
      <c r="C1623" s="11" t="s">
        <v>94</v>
      </c>
      <c r="D1623" s="11">
        <v>6</v>
      </c>
      <c r="E1623" s="22" t="s">
        <v>3356</v>
      </c>
      <c r="F1623" s="11" t="s">
        <v>62</v>
      </c>
      <c r="G1623" s="11" t="s">
        <v>70</v>
      </c>
      <c r="H1623" s="11" t="s">
        <v>26</v>
      </c>
      <c r="I1623" s="15">
        <v>15000000</v>
      </c>
      <c r="J1623" s="15">
        <v>100000000</v>
      </c>
      <c r="K1623" s="15"/>
      <c r="L1623" s="15">
        <f t="shared" si="37"/>
        <v>115000000</v>
      </c>
      <c r="M1623" s="29"/>
    </row>
    <row r="1624" spans="1:13" ht="18" customHeight="1">
      <c r="A1624" s="11">
        <v>1618</v>
      </c>
      <c r="B1624" s="11" t="s">
        <v>130</v>
      </c>
      <c r="C1624" s="11" t="s">
        <v>94</v>
      </c>
      <c r="D1624" s="11">
        <v>6</v>
      </c>
      <c r="E1624" s="22" t="s">
        <v>3355</v>
      </c>
      <c r="F1624" s="11" t="s">
        <v>62</v>
      </c>
      <c r="G1624" s="11" t="s">
        <v>70</v>
      </c>
      <c r="H1624" s="11" t="s">
        <v>26</v>
      </c>
      <c r="I1624" s="15">
        <v>170000000</v>
      </c>
      <c r="J1624" s="15">
        <v>800000000</v>
      </c>
      <c r="K1624" s="15"/>
      <c r="L1624" s="15">
        <f t="shared" si="37"/>
        <v>970000000</v>
      </c>
      <c r="M1624" s="29"/>
    </row>
    <row r="1625" spans="1:13" ht="18" customHeight="1">
      <c r="A1625" s="11">
        <v>1619</v>
      </c>
      <c r="B1625" s="11" t="s">
        <v>130</v>
      </c>
      <c r="C1625" s="11" t="s">
        <v>27</v>
      </c>
      <c r="D1625" s="11">
        <v>6</v>
      </c>
      <c r="E1625" s="22" t="s">
        <v>3357</v>
      </c>
      <c r="F1625" s="11" t="s">
        <v>144</v>
      </c>
      <c r="G1625" s="11" t="s">
        <v>70</v>
      </c>
      <c r="H1625" s="11" t="s">
        <v>26</v>
      </c>
      <c r="I1625" s="15">
        <v>200000000</v>
      </c>
      <c r="J1625" s="15"/>
      <c r="K1625" s="15"/>
      <c r="L1625" s="15">
        <f t="shared" si="37"/>
        <v>200000000</v>
      </c>
      <c r="M1625" s="29"/>
    </row>
    <row r="1626" spans="1:13" ht="18" customHeight="1">
      <c r="A1626" s="11">
        <v>1620</v>
      </c>
      <c r="B1626" s="11" t="s">
        <v>3526</v>
      </c>
      <c r="C1626" s="11" t="s">
        <v>3527</v>
      </c>
      <c r="D1626" s="11">
        <v>6</v>
      </c>
      <c r="E1626" s="22" t="s">
        <v>3529</v>
      </c>
      <c r="F1626" s="11" t="s">
        <v>73</v>
      </c>
      <c r="G1626" s="11" t="s">
        <v>60</v>
      </c>
      <c r="H1626" s="11" t="s">
        <v>1</v>
      </c>
      <c r="I1626" s="15">
        <v>150000000</v>
      </c>
      <c r="J1626" s="15"/>
      <c r="K1626" s="15"/>
      <c r="L1626" s="15">
        <f t="shared" si="37"/>
        <v>150000000</v>
      </c>
      <c r="M1626" s="29"/>
    </row>
    <row r="1627" spans="1:13" ht="18" customHeight="1">
      <c r="A1627" s="11">
        <v>1621</v>
      </c>
      <c r="B1627" s="57" t="s">
        <v>3544</v>
      </c>
      <c r="C1627" s="11" t="s">
        <v>540</v>
      </c>
      <c r="D1627" s="11">
        <v>6</v>
      </c>
      <c r="E1627" s="22" t="s">
        <v>3633</v>
      </c>
      <c r="F1627" s="11" t="s">
        <v>116</v>
      </c>
      <c r="G1627" s="12" t="s">
        <v>67</v>
      </c>
      <c r="H1627" s="11" t="s">
        <v>26</v>
      </c>
      <c r="I1627" s="15">
        <v>50000000</v>
      </c>
      <c r="J1627" s="15">
        <v>0</v>
      </c>
      <c r="K1627" s="15"/>
      <c r="L1627" s="15">
        <f t="shared" si="37"/>
        <v>50000000</v>
      </c>
      <c r="M1627" s="11"/>
    </row>
    <row r="1628" spans="1:13" ht="18" customHeight="1">
      <c r="A1628" s="11">
        <v>1622</v>
      </c>
      <c r="B1628" s="57" t="s">
        <v>3544</v>
      </c>
      <c r="C1628" s="11" t="s">
        <v>3570</v>
      </c>
      <c r="D1628" s="11">
        <v>6</v>
      </c>
      <c r="E1628" s="22" t="s">
        <v>3653</v>
      </c>
      <c r="F1628" s="57" t="s">
        <v>20</v>
      </c>
      <c r="G1628" s="11" t="s">
        <v>67</v>
      </c>
      <c r="H1628" s="11" t="s">
        <v>18</v>
      </c>
      <c r="I1628" s="15">
        <v>18000000</v>
      </c>
      <c r="J1628" s="15"/>
      <c r="K1628" s="15"/>
      <c r="L1628" s="15">
        <f t="shared" si="37"/>
        <v>18000000</v>
      </c>
      <c r="M1628" s="11"/>
    </row>
    <row r="1629" spans="1:13" ht="18" customHeight="1">
      <c r="A1629" s="11">
        <v>1623</v>
      </c>
      <c r="B1629" s="57" t="s">
        <v>3544</v>
      </c>
      <c r="C1629" s="11" t="s">
        <v>3570</v>
      </c>
      <c r="D1629" s="11">
        <v>6</v>
      </c>
      <c r="E1629" s="22" t="s">
        <v>3652</v>
      </c>
      <c r="F1629" s="57" t="s">
        <v>20</v>
      </c>
      <c r="G1629" s="11" t="s">
        <v>67</v>
      </c>
      <c r="H1629" s="11" t="s">
        <v>18</v>
      </c>
      <c r="I1629" s="15">
        <v>18000000</v>
      </c>
      <c r="J1629" s="15"/>
      <c r="K1629" s="15"/>
      <c r="L1629" s="15">
        <f t="shared" si="37"/>
        <v>18000000</v>
      </c>
      <c r="M1629" s="11"/>
    </row>
    <row r="1630" spans="1:13" ht="18" customHeight="1">
      <c r="A1630" s="11">
        <v>1624</v>
      </c>
      <c r="B1630" s="57" t="s">
        <v>3544</v>
      </c>
      <c r="C1630" s="11" t="s">
        <v>125</v>
      </c>
      <c r="D1630" s="12">
        <v>6</v>
      </c>
      <c r="E1630" s="16" t="s">
        <v>3639</v>
      </c>
      <c r="F1630" s="57" t="s">
        <v>20</v>
      </c>
      <c r="G1630" s="12" t="s">
        <v>17</v>
      </c>
      <c r="H1630" s="11" t="s">
        <v>1</v>
      </c>
      <c r="I1630" s="14">
        <v>50000000</v>
      </c>
      <c r="J1630" s="14">
        <v>20000000</v>
      </c>
      <c r="K1630" s="14"/>
      <c r="L1630" s="15">
        <f t="shared" si="37"/>
        <v>70000000</v>
      </c>
      <c r="M1630" s="12"/>
    </row>
    <row r="1631" spans="1:13" ht="18" customHeight="1">
      <c r="A1631" s="11">
        <v>1625</v>
      </c>
      <c r="B1631" s="57" t="s">
        <v>3544</v>
      </c>
      <c r="C1631" s="11" t="s">
        <v>125</v>
      </c>
      <c r="D1631" s="12">
        <v>6</v>
      </c>
      <c r="E1631" s="16" t="s">
        <v>3637</v>
      </c>
      <c r="F1631" s="57" t="s">
        <v>20</v>
      </c>
      <c r="G1631" s="12" t="s">
        <v>17</v>
      </c>
      <c r="H1631" s="11" t="s">
        <v>1</v>
      </c>
      <c r="I1631" s="14">
        <v>140000000</v>
      </c>
      <c r="J1631" s="14">
        <v>200000000</v>
      </c>
      <c r="K1631" s="14"/>
      <c r="L1631" s="15">
        <f t="shared" si="37"/>
        <v>340000000</v>
      </c>
      <c r="M1631" s="12"/>
    </row>
    <row r="1632" spans="1:13" ht="18" customHeight="1">
      <c r="A1632" s="11">
        <v>1626</v>
      </c>
      <c r="B1632" s="57" t="s">
        <v>3544</v>
      </c>
      <c r="C1632" s="11" t="s">
        <v>125</v>
      </c>
      <c r="D1632" s="12">
        <v>6</v>
      </c>
      <c r="E1632" s="16" t="s">
        <v>3636</v>
      </c>
      <c r="F1632" s="57" t="s">
        <v>20</v>
      </c>
      <c r="G1632" s="12" t="s">
        <v>17</v>
      </c>
      <c r="H1632" s="11" t="s">
        <v>1</v>
      </c>
      <c r="I1632" s="14">
        <v>160000000</v>
      </c>
      <c r="J1632" s="14">
        <v>1385000000</v>
      </c>
      <c r="K1632" s="14"/>
      <c r="L1632" s="15">
        <f t="shared" si="37"/>
        <v>1545000000</v>
      </c>
      <c r="M1632" s="12"/>
    </row>
    <row r="1633" spans="1:13" ht="18" customHeight="1">
      <c r="A1633" s="11">
        <v>1627</v>
      </c>
      <c r="B1633" s="57" t="s">
        <v>3544</v>
      </c>
      <c r="C1633" s="11" t="s">
        <v>125</v>
      </c>
      <c r="D1633" s="12">
        <v>6</v>
      </c>
      <c r="E1633" s="16" t="s">
        <v>3638</v>
      </c>
      <c r="F1633" s="57" t="s">
        <v>20</v>
      </c>
      <c r="G1633" s="12" t="s">
        <v>17</v>
      </c>
      <c r="H1633" s="11" t="s">
        <v>1</v>
      </c>
      <c r="I1633" s="14">
        <v>190000000</v>
      </c>
      <c r="J1633" s="14">
        <v>720000000</v>
      </c>
      <c r="K1633" s="14"/>
      <c r="L1633" s="15">
        <f t="shared" si="37"/>
        <v>910000000</v>
      </c>
      <c r="M1633" s="12"/>
    </row>
    <row r="1634" spans="1:13" ht="18" customHeight="1">
      <c r="A1634" s="11">
        <v>1628</v>
      </c>
      <c r="B1634" s="57" t="s">
        <v>3544</v>
      </c>
      <c r="C1634" s="11" t="s">
        <v>125</v>
      </c>
      <c r="D1634" s="12">
        <v>6</v>
      </c>
      <c r="E1634" s="16" t="s">
        <v>3643</v>
      </c>
      <c r="F1634" s="57" t="s">
        <v>20</v>
      </c>
      <c r="G1634" s="12" t="s">
        <v>17</v>
      </c>
      <c r="H1634" s="11" t="s">
        <v>1</v>
      </c>
      <c r="I1634" s="14">
        <v>50000000</v>
      </c>
      <c r="J1634" s="14">
        <v>20000000</v>
      </c>
      <c r="K1634" s="14"/>
      <c r="L1634" s="15">
        <f t="shared" si="37"/>
        <v>70000000</v>
      </c>
      <c r="M1634" s="12"/>
    </row>
    <row r="1635" spans="1:13" ht="18" customHeight="1">
      <c r="A1635" s="11">
        <v>1629</v>
      </c>
      <c r="B1635" s="57" t="s">
        <v>3544</v>
      </c>
      <c r="C1635" s="11" t="s">
        <v>125</v>
      </c>
      <c r="D1635" s="12">
        <v>6</v>
      </c>
      <c r="E1635" s="16" t="s">
        <v>3641</v>
      </c>
      <c r="F1635" s="57" t="s">
        <v>20</v>
      </c>
      <c r="G1635" s="12" t="s">
        <v>17</v>
      </c>
      <c r="H1635" s="11" t="s">
        <v>1</v>
      </c>
      <c r="I1635" s="14">
        <v>140000000</v>
      </c>
      <c r="J1635" s="14">
        <v>200000000</v>
      </c>
      <c r="K1635" s="14"/>
      <c r="L1635" s="15">
        <f t="shared" si="37"/>
        <v>340000000</v>
      </c>
      <c r="M1635" s="12"/>
    </row>
    <row r="1636" spans="1:13" ht="18" customHeight="1">
      <c r="A1636" s="11">
        <v>1630</v>
      </c>
      <c r="B1636" s="57" t="s">
        <v>3544</v>
      </c>
      <c r="C1636" s="11" t="s">
        <v>125</v>
      </c>
      <c r="D1636" s="12">
        <v>6</v>
      </c>
      <c r="E1636" s="16" t="s">
        <v>3640</v>
      </c>
      <c r="F1636" s="57" t="s">
        <v>20</v>
      </c>
      <c r="G1636" s="12" t="s">
        <v>17</v>
      </c>
      <c r="H1636" s="11" t="s">
        <v>1</v>
      </c>
      <c r="I1636" s="14">
        <v>160000000</v>
      </c>
      <c r="J1636" s="14">
        <v>1740000000</v>
      </c>
      <c r="K1636" s="14"/>
      <c r="L1636" s="15">
        <f t="shared" si="37"/>
        <v>1900000000</v>
      </c>
      <c r="M1636" s="12"/>
    </row>
    <row r="1637" spans="1:13" ht="18" customHeight="1">
      <c r="A1637" s="11">
        <v>1631</v>
      </c>
      <c r="B1637" s="57" t="s">
        <v>3544</v>
      </c>
      <c r="C1637" s="11" t="s">
        <v>125</v>
      </c>
      <c r="D1637" s="12">
        <v>6</v>
      </c>
      <c r="E1637" s="16" t="s">
        <v>3642</v>
      </c>
      <c r="F1637" s="57" t="s">
        <v>20</v>
      </c>
      <c r="G1637" s="12" t="s">
        <v>17</v>
      </c>
      <c r="H1637" s="11" t="s">
        <v>1</v>
      </c>
      <c r="I1637" s="14">
        <v>200000000</v>
      </c>
      <c r="J1637" s="14">
        <v>720000000</v>
      </c>
      <c r="K1637" s="14"/>
      <c r="L1637" s="15">
        <f t="shared" si="37"/>
        <v>920000000</v>
      </c>
      <c r="M1637" s="12"/>
    </row>
    <row r="1638" spans="1:13" ht="18" customHeight="1">
      <c r="A1638" s="11">
        <v>1632</v>
      </c>
      <c r="B1638" s="57" t="s">
        <v>3544</v>
      </c>
      <c r="C1638" s="11" t="s">
        <v>125</v>
      </c>
      <c r="D1638" s="12">
        <v>6</v>
      </c>
      <c r="E1638" s="16" t="s">
        <v>3647</v>
      </c>
      <c r="F1638" s="57" t="s">
        <v>20</v>
      </c>
      <c r="G1638" s="12" t="s">
        <v>67</v>
      </c>
      <c r="H1638" s="11" t="s">
        <v>1</v>
      </c>
      <c r="I1638" s="14">
        <v>50000000</v>
      </c>
      <c r="J1638" s="14">
        <v>20000000</v>
      </c>
      <c r="K1638" s="14"/>
      <c r="L1638" s="15">
        <f t="shared" si="37"/>
        <v>70000000</v>
      </c>
      <c r="M1638" s="12"/>
    </row>
    <row r="1639" spans="1:13" ht="18" customHeight="1">
      <c r="A1639" s="11">
        <v>1633</v>
      </c>
      <c r="B1639" s="57" t="s">
        <v>3544</v>
      </c>
      <c r="C1639" s="11" t="s">
        <v>125</v>
      </c>
      <c r="D1639" s="12">
        <v>6</v>
      </c>
      <c r="E1639" s="16" t="s">
        <v>3645</v>
      </c>
      <c r="F1639" s="57" t="s">
        <v>20</v>
      </c>
      <c r="G1639" s="12" t="s">
        <v>67</v>
      </c>
      <c r="H1639" s="11" t="s">
        <v>1</v>
      </c>
      <c r="I1639" s="14">
        <v>140000000</v>
      </c>
      <c r="J1639" s="14">
        <v>200000000</v>
      </c>
      <c r="K1639" s="14"/>
      <c r="L1639" s="15">
        <f t="shared" ref="L1639:L1670" si="38">I1639+J1639+K1639</f>
        <v>340000000</v>
      </c>
      <c r="M1639" s="12"/>
    </row>
    <row r="1640" spans="1:13" ht="18" customHeight="1">
      <c r="A1640" s="11">
        <v>1634</v>
      </c>
      <c r="B1640" s="57" t="s">
        <v>3544</v>
      </c>
      <c r="C1640" s="11" t="s">
        <v>125</v>
      </c>
      <c r="D1640" s="12">
        <v>6</v>
      </c>
      <c r="E1640" s="16" t="s">
        <v>3644</v>
      </c>
      <c r="F1640" s="57" t="s">
        <v>20</v>
      </c>
      <c r="G1640" s="12" t="s">
        <v>67</v>
      </c>
      <c r="H1640" s="11" t="s">
        <v>1</v>
      </c>
      <c r="I1640" s="14">
        <v>160000000</v>
      </c>
      <c r="J1640" s="14">
        <v>1385000000</v>
      </c>
      <c r="K1640" s="14"/>
      <c r="L1640" s="15">
        <f t="shared" si="38"/>
        <v>1545000000</v>
      </c>
      <c r="M1640" s="12"/>
    </row>
    <row r="1641" spans="1:13" ht="18" customHeight="1">
      <c r="A1641" s="11">
        <v>1635</v>
      </c>
      <c r="B1641" s="57" t="s">
        <v>3544</v>
      </c>
      <c r="C1641" s="11" t="s">
        <v>125</v>
      </c>
      <c r="D1641" s="12">
        <v>6</v>
      </c>
      <c r="E1641" s="16" t="s">
        <v>3646</v>
      </c>
      <c r="F1641" s="57" t="s">
        <v>20</v>
      </c>
      <c r="G1641" s="12" t="s">
        <v>67</v>
      </c>
      <c r="H1641" s="11" t="s">
        <v>1</v>
      </c>
      <c r="I1641" s="14">
        <v>200000000</v>
      </c>
      <c r="J1641" s="14">
        <v>760000000</v>
      </c>
      <c r="K1641" s="14"/>
      <c r="L1641" s="15">
        <f t="shared" si="38"/>
        <v>960000000</v>
      </c>
      <c r="M1641" s="12"/>
    </row>
    <row r="1642" spans="1:13" ht="18" customHeight="1">
      <c r="A1642" s="11">
        <v>1636</v>
      </c>
      <c r="B1642" s="57" t="s">
        <v>3544</v>
      </c>
      <c r="C1642" s="11" t="s">
        <v>125</v>
      </c>
      <c r="D1642" s="12">
        <v>6</v>
      </c>
      <c r="E1642" s="16" t="s">
        <v>3651</v>
      </c>
      <c r="F1642" s="57" t="s">
        <v>20</v>
      </c>
      <c r="G1642" s="12" t="s">
        <v>67</v>
      </c>
      <c r="H1642" s="11" t="s">
        <v>1</v>
      </c>
      <c r="I1642" s="14">
        <v>50000000</v>
      </c>
      <c r="J1642" s="14">
        <v>29000000</v>
      </c>
      <c r="K1642" s="14"/>
      <c r="L1642" s="15">
        <f t="shared" si="38"/>
        <v>79000000</v>
      </c>
      <c r="M1642" s="12"/>
    </row>
    <row r="1643" spans="1:13" ht="18" customHeight="1">
      <c r="A1643" s="11">
        <v>1637</v>
      </c>
      <c r="B1643" s="57" t="s">
        <v>3544</v>
      </c>
      <c r="C1643" s="11" t="s">
        <v>125</v>
      </c>
      <c r="D1643" s="12">
        <v>6</v>
      </c>
      <c r="E1643" s="16" t="s">
        <v>3649</v>
      </c>
      <c r="F1643" s="57" t="s">
        <v>20</v>
      </c>
      <c r="G1643" s="12" t="s">
        <v>67</v>
      </c>
      <c r="H1643" s="11" t="s">
        <v>1</v>
      </c>
      <c r="I1643" s="14">
        <v>140000000</v>
      </c>
      <c r="J1643" s="14">
        <v>126000000</v>
      </c>
      <c r="K1643" s="14"/>
      <c r="L1643" s="15">
        <f t="shared" si="38"/>
        <v>266000000</v>
      </c>
      <c r="M1643" s="12"/>
    </row>
    <row r="1644" spans="1:13" ht="18" customHeight="1">
      <c r="A1644" s="11">
        <v>1638</v>
      </c>
      <c r="B1644" s="57" t="s">
        <v>3544</v>
      </c>
      <c r="C1644" s="11" t="s">
        <v>125</v>
      </c>
      <c r="D1644" s="12">
        <v>6</v>
      </c>
      <c r="E1644" s="16" t="s">
        <v>3648</v>
      </c>
      <c r="F1644" s="57" t="s">
        <v>20</v>
      </c>
      <c r="G1644" s="12" t="s">
        <v>67</v>
      </c>
      <c r="H1644" s="11" t="s">
        <v>1</v>
      </c>
      <c r="I1644" s="14">
        <v>160000000</v>
      </c>
      <c r="J1644" s="14">
        <v>1040000000</v>
      </c>
      <c r="K1644" s="14"/>
      <c r="L1644" s="15">
        <f t="shared" si="38"/>
        <v>1200000000</v>
      </c>
      <c r="M1644" s="12"/>
    </row>
    <row r="1645" spans="1:13" ht="18" customHeight="1">
      <c r="A1645" s="11">
        <v>1639</v>
      </c>
      <c r="B1645" s="57" t="s">
        <v>3544</v>
      </c>
      <c r="C1645" s="11" t="s">
        <v>125</v>
      </c>
      <c r="D1645" s="12">
        <v>6</v>
      </c>
      <c r="E1645" s="16" t="s">
        <v>3650</v>
      </c>
      <c r="F1645" s="57" t="s">
        <v>20</v>
      </c>
      <c r="G1645" s="12" t="s">
        <v>67</v>
      </c>
      <c r="H1645" s="11" t="s">
        <v>1</v>
      </c>
      <c r="I1645" s="14">
        <v>180000000</v>
      </c>
      <c r="J1645" s="14">
        <v>750000000</v>
      </c>
      <c r="K1645" s="14"/>
      <c r="L1645" s="15">
        <f t="shared" si="38"/>
        <v>930000000</v>
      </c>
      <c r="M1645" s="12"/>
    </row>
    <row r="1646" spans="1:13" ht="18" customHeight="1">
      <c r="A1646" s="11">
        <v>1640</v>
      </c>
      <c r="B1646" s="57" t="s">
        <v>3544</v>
      </c>
      <c r="C1646" s="12" t="s">
        <v>3560</v>
      </c>
      <c r="D1646" s="12">
        <v>6</v>
      </c>
      <c r="E1646" s="16" t="s">
        <v>3634</v>
      </c>
      <c r="F1646" s="11" t="s">
        <v>116</v>
      </c>
      <c r="G1646" s="12" t="s">
        <v>67</v>
      </c>
      <c r="H1646" s="11" t="s">
        <v>1</v>
      </c>
      <c r="I1646" s="14">
        <v>310389863</v>
      </c>
      <c r="J1646" s="14">
        <v>116827125</v>
      </c>
      <c r="K1646" s="14"/>
      <c r="L1646" s="15">
        <f t="shared" si="38"/>
        <v>427216988</v>
      </c>
      <c r="M1646" s="66"/>
    </row>
    <row r="1647" spans="1:13" ht="18" customHeight="1">
      <c r="A1647" s="11">
        <v>1641</v>
      </c>
      <c r="B1647" s="57" t="s">
        <v>3544</v>
      </c>
      <c r="C1647" s="12" t="s">
        <v>3560</v>
      </c>
      <c r="D1647" s="12">
        <v>6</v>
      </c>
      <c r="E1647" s="16" t="s">
        <v>3635</v>
      </c>
      <c r="F1647" s="11" t="s">
        <v>116</v>
      </c>
      <c r="G1647" s="12" t="s">
        <v>67</v>
      </c>
      <c r="H1647" s="11" t="s">
        <v>1</v>
      </c>
      <c r="I1647" s="14">
        <v>45557703</v>
      </c>
      <c r="J1647" s="14"/>
      <c r="K1647" s="14"/>
      <c r="L1647" s="15">
        <f t="shared" si="38"/>
        <v>45557703</v>
      </c>
      <c r="M1647" s="66"/>
    </row>
    <row r="1648" spans="1:13" ht="18" customHeight="1">
      <c r="A1648" s="11">
        <v>1642</v>
      </c>
      <c r="B1648" s="108" t="s">
        <v>3826</v>
      </c>
      <c r="C1648" s="108" t="s">
        <v>3832</v>
      </c>
      <c r="D1648" s="108">
        <v>6</v>
      </c>
      <c r="E1648" s="109" t="s">
        <v>3833</v>
      </c>
      <c r="F1648" s="108" t="s">
        <v>116</v>
      </c>
      <c r="G1648" s="108" t="s">
        <v>198</v>
      </c>
      <c r="H1648" s="108" t="s">
        <v>18</v>
      </c>
      <c r="I1648" s="110">
        <v>130000000</v>
      </c>
      <c r="J1648" s="110">
        <v>160000000</v>
      </c>
      <c r="K1648" s="110">
        <v>40000000</v>
      </c>
      <c r="L1648" s="110">
        <f t="shared" si="38"/>
        <v>330000000</v>
      </c>
      <c r="M1648" s="12"/>
    </row>
    <row r="1649" spans="1:13" ht="18" customHeight="1">
      <c r="A1649" s="11">
        <v>1643</v>
      </c>
      <c r="B1649" s="12" t="s">
        <v>3924</v>
      </c>
      <c r="C1649" s="12" t="s">
        <v>1432</v>
      </c>
      <c r="D1649" s="12">
        <v>6</v>
      </c>
      <c r="E1649" s="13" t="s">
        <v>3986</v>
      </c>
      <c r="F1649" s="12" t="s">
        <v>116</v>
      </c>
      <c r="G1649" s="12" t="s">
        <v>198</v>
      </c>
      <c r="H1649" s="12" t="s">
        <v>18</v>
      </c>
      <c r="I1649" s="14">
        <v>1199000000</v>
      </c>
      <c r="J1649" s="14">
        <v>600000000</v>
      </c>
      <c r="K1649" s="14">
        <v>0</v>
      </c>
      <c r="L1649" s="72">
        <f t="shared" si="38"/>
        <v>1799000000</v>
      </c>
      <c r="M1649" s="11"/>
    </row>
    <row r="1650" spans="1:13" ht="18" customHeight="1">
      <c r="A1650" s="11">
        <v>1644</v>
      </c>
      <c r="B1650" s="12" t="s">
        <v>3924</v>
      </c>
      <c r="C1650" s="12" t="s">
        <v>1432</v>
      </c>
      <c r="D1650" s="12">
        <v>6</v>
      </c>
      <c r="E1650" s="13" t="s">
        <v>3987</v>
      </c>
      <c r="F1650" s="12" t="s">
        <v>116</v>
      </c>
      <c r="G1650" s="12" t="s">
        <v>198</v>
      </c>
      <c r="H1650" s="12" t="s">
        <v>26</v>
      </c>
      <c r="I1650" s="14">
        <v>1598621000</v>
      </c>
      <c r="J1650" s="14">
        <v>1064469000</v>
      </c>
      <c r="K1650" s="14">
        <v>5104000</v>
      </c>
      <c r="L1650" s="72">
        <f t="shared" si="38"/>
        <v>2668194000</v>
      </c>
      <c r="M1650" s="11"/>
    </row>
    <row r="1651" spans="1:13" ht="18" customHeight="1">
      <c r="A1651" s="11">
        <v>1645</v>
      </c>
      <c r="B1651" s="46" t="s">
        <v>3924</v>
      </c>
      <c r="C1651" s="46" t="s">
        <v>170</v>
      </c>
      <c r="D1651" s="46">
        <v>6</v>
      </c>
      <c r="E1651" s="53" t="s">
        <v>3984</v>
      </c>
      <c r="F1651" s="57" t="s">
        <v>20</v>
      </c>
      <c r="G1651" s="46" t="s">
        <v>198</v>
      </c>
      <c r="H1651" s="46" t="s">
        <v>31</v>
      </c>
      <c r="I1651" s="52">
        <v>133280000</v>
      </c>
      <c r="J1651" s="52">
        <v>345720000</v>
      </c>
      <c r="K1651" s="52"/>
      <c r="L1651" s="72">
        <f t="shared" si="38"/>
        <v>479000000</v>
      </c>
      <c r="M1651" s="29" t="s">
        <v>696</v>
      </c>
    </row>
    <row r="1652" spans="1:13" ht="18" customHeight="1">
      <c r="A1652" s="11">
        <v>1646</v>
      </c>
      <c r="B1652" s="11" t="s">
        <v>3924</v>
      </c>
      <c r="C1652" s="11" t="s">
        <v>122</v>
      </c>
      <c r="D1652" s="11">
        <v>6</v>
      </c>
      <c r="E1652" s="20" t="s">
        <v>3983</v>
      </c>
      <c r="F1652" s="57" t="s">
        <v>20</v>
      </c>
      <c r="G1652" s="11" t="s">
        <v>198</v>
      </c>
      <c r="H1652" s="11" t="s">
        <v>26</v>
      </c>
      <c r="I1652" s="15">
        <v>120000000</v>
      </c>
      <c r="J1652" s="15">
        <v>0</v>
      </c>
      <c r="K1652" s="15">
        <v>0</v>
      </c>
      <c r="L1652" s="72">
        <f t="shared" si="38"/>
        <v>120000000</v>
      </c>
      <c r="M1652" s="29"/>
    </row>
    <row r="1653" spans="1:13" ht="18" customHeight="1">
      <c r="A1653" s="11">
        <v>1647</v>
      </c>
      <c r="B1653" s="11" t="s">
        <v>3924</v>
      </c>
      <c r="C1653" s="11" t="s">
        <v>122</v>
      </c>
      <c r="D1653" s="11">
        <v>6</v>
      </c>
      <c r="E1653" s="20" t="s">
        <v>3985</v>
      </c>
      <c r="F1653" s="57" t="s">
        <v>20</v>
      </c>
      <c r="G1653" s="11" t="s">
        <v>198</v>
      </c>
      <c r="H1653" s="11" t="s">
        <v>26</v>
      </c>
      <c r="I1653" s="15">
        <v>300000000</v>
      </c>
      <c r="J1653" s="15">
        <v>300000000</v>
      </c>
      <c r="K1653" s="15">
        <v>0</v>
      </c>
      <c r="L1653" s="72">
        <f t="shared" si="38"/>
        <v>600000000</v>
      </c>
      <c r="M1653" s="11"/>
    </row>
    <row r="1654" spans="1:13" ht="18" customHeight="1">
      <c r="A1654" s="11">
        <v>1648</v>
      </c>
      <c r="B1654" s="12" t="s">
        <v>4047</v>
      </c>
      <c r="C1654" s="12" t="s">
        <v>4083</v>
      </c>
      <c r="D1654" s="12">
        <v>6</v>
      </c>
      <c r="E1654" s="16" t="s">
        <v>4106</v>
      </c>
      <c r="F1654" s="12" t="s">
        <v>16</v>
      </c>
      <c r="G1654" s="12" t="s">
        <v>153</v>
      </c>
      <c r="H1654" s="12" t="s">
        <v>18</v>
      </c>
      <c r="I1654" s="14">
        <v>1960000000</v>
      </c>
      <c r="J1654" s="14">
        <v>200000000</v>
      </c>
      <c r="K1654" s="14"/>
      <c r="L1654" s="14">
        <f t="shared" si="38"/>
        <v>2160000000</v>
      </c>
      <c r="M1654" s="12"/>
    </row>
    <row r="1655" spans="1:13" ht="18" customHeight="1">
      <c r="A1655" s="11">
        <v>1649</v>
      </c>
      <c r="B1655" s="12" t="s">
        <v>147</v>
      </c>
      <c r="C1655" s="12" t="s">
        <v>2233</v>
      </c>
      <c r="D1655" s="12">
        <v>6</v>
      </c>
      <c r="E1655" s="13" t="s">
        <v>4176</v>
      </c>
      <c r="F1655" s="12" t="s">
        <v>16</v>
      </c>
      <c r="G1655" s="12" t="s">
        <v>121</v>
      </c>
      <c r="H1655" s="12" t="s">
        <v>1</v>
      </c>
      <c r="I1655" s="14">
        <v>8419982000</v>
      </c>
      <c r="J1655" s="14">
        <v>6173175000</v>
      </c>
      <c r="K1655" s="14">
        <v>0</v>
      </c>
      <c r="L1655" s="14">
        <f t="shared" si="38"/>
        <v>14593157000</v>
      </c>
      <c r="M1655" s="12"/>
    </row>
    <row r="1656" spans="1:13" ht="18" customHeight="1">
      <c r="A1656" s="11">
        <v>1650</v>
      </c>
      <c r="B1656" s="12" t="s">
        <v>147</v>
      </c>
      <c r="C1656" s="12" t="s">
        <v>156</v>
      </c>
      <c r="D1656" s="12">
        <v>6</v>
      </c>
      <c r="E1656" s="13" t="s">
        <v>239</v>
      </c>
      <c r="F1656" s="11" t="s">
        <v>62</v>
      </c>
      <c r="G1656" s="12" t="s">
        <v>151</v>
      </c>
      <c r="H1656" s="12" t="s">
        <v>18</v>
      </c>
      <c r="I1656" s="14">
        <v>150000000</v>
      </c>
      <c r="J1656" s="14">
        <v>0</v>
      </c>
      <c r="K1656" s="14">
        <v>1000000</v>
      </c>
      <c r="L1656" s="14">
        <f t="shared" si="38"/>
        <v>151000000</v>
      </c>
      <c r="M1656" s="69"/>
    </row>
    <row r="1657" spans="1:13" ht="18" customHeight="1">
      <c r="A1657" s="11">
        <v>1651</v>
      </c>
      <c r="B1657" s="12" t="s">
        <v>147</v>
      </c>
      <c r="C1657" s="12" t="s">
        <v>156</v>
      </c>
      <c r="D1657" s="12">
        <v>6</v>
      </c>
      <c r="E1657" s="13" t="s">
        <v>4178</v>
      </c>
      <c r="F1657" s="57" t="s">
        <v>20</v>
      </c>
      <c r="G1657" s="12" t="s">
        <v>151</v>
      </c>
      <c r="H1657" s="12" t="s">
        <v>0</v>
      </c>
      <c r="I1657" s="14">
        <v>3682680000</v>
      </c>
      <c r="J1657" s="14">
        <v>10423190568</v>
      </c>
      <c r="K1657" s="14">
        <v>10000000</v>
      </c>
      <c r="L1657" s="14">
        <f t="shared" si="38"/>
        <v>14115870568</v>
      </c>
      <c r="M1657" s="12"/>
    </row>
    <row r="1658" spans="1:13" ht="18" customHeight="1">
      <c r="A1658" s="11">
        <v>1652</v>
      </c>
      <c r="B1658" s="12" t="s">
        <v>147</v>
      </c>
      <c r="C1658" s="12" t="s">
        <v>63</v>
      </c>
      <c r="D1658" s="12">
        <v>6</v>
      </c>
      <c r="E1658" s="13" t="s">
        <v>4180</v>
      </c>
      <c r="F1658" s="12" t="s">
        <v>64</v>
      </c>
      <c r="G1658" s="12" t="s">
        <v>151</v>
      </c>
      <c r="H1658" s="12" t="s">
        <v>18</v>
      </c>
      <c r="I1658" s="14">
        <v>4500000000</v>
      </c>
      <c r="J1658" s="14">
        <v>500000000</v>
      </c>
      <c r="K1658" s="14"/>
      <c r="L1658" s="14">
        <f t="shared" si="38"/>
        <v>5000000000</v>
      </c>
      <c r="M1658" s="12"/>
    </row>
    <row r="1659" spans="1:13" ht="18" customHeight="1">
      <c r="A1659" s="11">
        <v>1653</v>
      </c>
      <c r="B1659" s="12" t="s">
        <v>147</v>
      </c>
      <c r="C1659" s="12" t="s">
        <v>63</v>
      </c>
      <c r="D1659" s="12">
        <v>6</v>
      </c>
      <c r="E1659" s="13" t="s">
        <v>4181</v>
      </c>
      <c r="F1659" s="12" t="s">
        <v>64</v>
      </c>
      <c r="G1659" s="12" t="s">
        <v>150</v>
      </c>
      <c r="H1659" s="12" t="s">
        <v>1</v>
      </c>
      <c r="I1659" s="14">
        <v>11701000000</v>
      </c>
      <c r="J1659" s="14"/>
      <c r="K1659" s="14"/>
      <c r="L1659" s="14">
        <f t="shared" si="38"/>
        <v>11701000000</v>
      </c>
      <c r="M1659" s="12" t="s">
        <v>1622</v>
      </c>
    </row>
    <row r="1660" spans="1:13" ht="18" customHeight="1">
      <c r="A1660" s="11">
        <v>1654</v>
      </c>
      <c r="B1660" s="12" t="s">
        <v>147</v>
      </c>
      <c r="C1660" s="12" t="s">
        <v>59</v>
      </c>
      <c r="D1660" s="12">
        <v>6</v>
      </c>
      <c r="E1660" s="13" t="s">
        <v>4177</v>
      </c>
      <c r="F1660" s="57" t="s">
        <v>20</v>
      </c>
      <c r="G1660" s="12" t="s">
        <v>117</v>
      </c>
      <c r="H1660" s="12" t="s">
        <v>0</v>
      </c>
      <c r="I1660" s="14">
        <v>1207000000</v>
      </c>
      <c r="J1660" s="14">
        <v>2045000000</v>
      </c>
      <c r="K1660" s="14"/>
      <c r="L1660" s="14">
        <f t="shared" si="38"/>
        <v>3252000000</v>
      </c>
      <c r="M1660" s="12"/>
    </row>
    <row r="1661" spans="1:13" ht="18" customHeight="1">
      <c r="A1661" s="11">
        <v>1655</v>
      </c>
      <c r="B1661" s="12" t="s">
        <v>147</v>
      </c>
      <c r="C1661" s="12" t="s">
        <v>59</v>
      </c>
      <c r="D1661" s="12">
        <v>6</v>
      </c>
      <c r="E1661" s="13" t="s">
        <v>4179</v>
      </c>
      <c r="F1661" s="57" t="s">
        <v>20</v>
      </c>
      <c r="G1661" s="12" t="s">
        <v>119</v>
      </c>
      <c r="H1661" s="12" t="s">
        <v>0</v>
      </c>
      <c r="I1661" s="14">
        <v>1300000000</v>
      </c>
      <c r="J1661" s="14">
        <v>1900000000</v>
      </c>
      <c r="K1661" s="14">
        <v>0</v>
      </c>
      <c r="L1661" s="14">
        <f t="shared" si="38"/>
        <v>3200000000</v>
      </c>
      <c r="M1661" s="12"/>
    </row>
    <row r="1662" spans="1:13" ht="18" customHeight="1">
      <c r="A1662" s="11">
        <v>1656</v>
      </c>
      <c r="B1662" s="12" t="s">
        <v>147</v>
      </c>
      <c r="C1662" s="12" t="s">
        <v>227</v>
      </c>
      <c r="D1662" s="57">
        <v>6</v>
      </c>
      <c r="E1662" s="58" t="s">
        <v>4186</v>
      </c>
      <c r="F1662" s="57" t="s">
        <v>20</v>
      </c>
      <c r="G1662" s="12" t="s">
        <v>151</v>
      </c>
      <c r="H1662" s="12" t="s">
        <v>0</v>
      </c>
      <c r="I1662" s="14">
        <v>32830000000</v>
      </c>
      <c r="J1662" s="14">
        <v>35570000000</v>
      </c>
      <c r="K1662" s="14">
        <v>1800000000</v>
      </c>
      <c r="L1662" s="14">
        <f t="shared" si="38"/>
        <v>70200000000</v>
      </c>
      <c r="M1662" s="69"/>
    </row>
    <row r="1663" spans="1:13" ht="18" customHeight="1">
      <c r="A1663" s="11">
        <v>1657</v>
      </c>
      <c r="B1663" s="12" t="s">
        <v>147</v>
      </c>
      <c r="C1663" s="12" t="s">
        <v>227</v>
      </c>
      <c r="D1663" s="57">
        <v>6</v>
      </c>
      <c r="E1663" s="58" t="s">
        <v>4190</v>
      </c>
      <c r="F1663" s="57" t="s">
        <v>20</v>
      </c>
      <c r="G1663" s="12" t="s">
        <v>151</v>
      </c>
      <c r="H1663" s="12" t="s">
        <v>0</v>
      </c>
      <c r="I1663" s="14">
        <v>24700000000</v>
      </c>
      <c r="J1663" s="14">
        <v>18100000000</v>
      </c>
      <c r="K1663" s="14">
        <f>300000000+1600000000</f>
        <v>1900000000</v>
      </c>
      <c r="L1663" s="14">
        <f t="shared" si="38"/>
        <v>44700000000</v>
      </c>
      <c r="M1663" s="12"/>
    </row>
    <row r="1664" spans="1:13" ht="18" customHeight="1">
      <c r="A1664" s="11">
        <v>1658</v>
      </c>
      <c r="B1664" s="12" t="s">
        <v>147</v>
      </c>
      <c r="C1664" s="57" t="s">
        <v>180</v>
      </c>
      <c r="D1664" s="12">
        <v>6</v>
      </c>
      <c r="E1664" s="13" t="s">
        <v>4189</v>
      </c>
      <c r="F1664" s="12" t="s">
        <v>16</v>
      </c>
      <c r="G1664" s="12" t="s">
        <v>150</v>
      </c>
      <c r="H1664" s="12" t="s">
        <v>1</v>
      </c>
      <c r="I1664" s="14">
        <v>8070458000</v>
      </c>
      <c r="J1664" s="14">
        <v>3503780000</v>
      </c>
      <c r="K1664" s="14"/>
      <c r="L1664" s="14">
        <f t="shared" si="38"/>
        <v>11574238000</v>
      </c>
      <c r="M1664" s="12"/>
    </row>
    <row r="1665" spans="1:13" ht="18" customHeight="1">
      <c r="A1665" s="11">
        <v>1659</v>
      </c>
      <c r="B1665" s="12" t="s">
        <v>147</v>
      </c>
      <c r="C1665" s="12" t="s">
        <v>148</v>
      </c>
      <c r="D1665" s="12">
        <v>6</v>
      </c>
      <c r="E1665" s="109" t="s">
        <v>260</v>
      </c>
      <c r="F1665" s="57" t="s">
        <v>20</v>
      </c>
      <c r="G1665" s="12" t="s">
        <v>150</v>
      </c>
      <c r="H1665" s="12" t="s">
        <v>18</v>
      </c>
      <c r="I1665" s="14">
        <v>3189000000</v>
      </c>
      <c r="J1665" s="14">
        <v>8982000000</v>
      </c>
      <c r="K1665" s="14">
        <v>146000000</v>
      </c>
      <c r="L1665" s="14">
        <f t="shared" si="38"/>
        <v>12317000000</v>
      </c>
      <c r="M1665" s="12"/>
    </row>
    <row r="1666" spans="1:13" ht="18" customHeight="1">
      <c r="A1666" s="11">
        <v>1660</v>
      </c>
      <c r="B1666" s="12" t="s">
        <v>147</v>
      </c>
      <c r="C1666" s="12" t="s">
        <v>148</v>
      </c>
      <c r="D1666" s="12">
        <v>6</v>
      </c>
      <c r="E1666" s="109" t="s">
        <v>4185</v>
      </c>
      <c r="F1666" s="57" t="s">
        <v>20</v>
      </c>
      <c r="G1666" s="12" t="s">
        <v>150</v>
      </c>
      <c r="H1666" s="12" t="s">
        <v>18</v>
      </c>
      <c r="I1666" s="14">
        <v>5640000000</v>
      </c>
      <c r="J1666" s="14">
        <v>14730000000</v>
      </c>
      <c r="K1666" s="14">
        <v>110000000</v>
      </c>
      <c r="L1666" s="14">
        <f t="shared" si="38"/>
        <v>20480000000</v>
      </c>
      <c r="M1666" s="69"/>
    </row>
    <row r="1667" spans="1:13" ht="18" customHeight="1">
      <c r="A1667" s="11">
        <v>1661</v>
      </c>
      <c r="B1667" s="12" t="s">
        <v>147</v>
      </c>
      <c r="C1667" s="12" t="s">
        <v>148</v>
      </c>
      <c r="D1667" s="12">
        <v>6</v>
      </c>
      <c r="E1667" s="109" t="s">
        <v>259</v>
      </c>
      <c r="F1667" s="57" t="s">
        <v>20</v>
      </c>
      <c r="G1667" s="12" t="s">
        <v>117</v>
      </c>
      <c r="H1667" s="12" t="s">
        <v>18</v>
      </c>
      <c r="I1667" s="14">
        <v>411000000</v>
      </c>
      <c r="J1667" s="14">
        <v>524000000</v>
      </c>
      <c r="K1667" s="14">
        <v>24000000</v>
      </c>
      <c r="L1667" s="14">
        <f t="shared" si="38"/>
        <v>959000000</v>
      </c>
      <c r="M1667" s="12"/>
    </row>
    <row r="1668" spans="1:13" ht="18" customHeight="1">
      <c r="A1668" s="11">
        <v>1662</v>
      </c>
      <c r="B1668" s="12" t="s">
        <v>147</v>
      </c>
      <c r="C1668" s="12" t="s">
        <v>200</v>
      </c>
      <c r="D1668" s="12">
        <v>6</v>
      </c>
      <c r="E1668" s="13" t="s">
        <v>4187</v>
      </c>
      <c r="F1668" s="57" t="s">
        <v>20</v>
      </c>
      <c r="G1668" s="12" t="s">
        <v>198</v>
      </c>
      <c r="H1668" s="12" t="s">
        <v>26</v>
      </c>
      <c r="I1668" s="14">
        <v>327546000</v>
      </c>
      <c r="J1668" s="14">
        <v>2301333334</v>
      </c>
      <c r="K1668" s="14">
        <v>80782000</v>
      </c>
      <c r="L1668" s="14">
        <f t="shared" si="38"/>
        <v>2709661334</v>
      </c>
      <c r="M1668" s="12"/>
    </row>
    <row r="1669" spans="1:13" ht="18" customHeight="1">
      <c r="A1669" s="11">
        <v>1663</v>
      </c>
      <c r="B1669" s="57" t="s">
        <v>147</v>
      </c>
      <c r="C1669" s="12" t="s">
        <v>61</v>
      </c>
      <c r="D1669" s="12">
        <v>6</v>
      </c>
      <c r="E1669" s="58" t="s">
        <v>236</v>
      </c>
      <c r="F1669" s="11" t="s">
        <v>62</v>
      </c>
      <c r="G1669" s="12" t="s">
        <v>117</v>
      </c>
      <c r="H1669" s="12" t="s">
        <v>31</v>
      </c>
      <c r="I1669" s="14">
        <v>200000000</v>
      </c>
      <c r="J1669" s="14">
        <v>10000000</v>
      </c>
      <c r="K1669" s="14">
        <v>0</v>
      </c>
      <c r="L1669" s="14">
        <f t="shared" si="38"/>
        <v>210000000</v>
      </c>
      <c r="M1669" s="12" t="s">
        <v>329</v>
      </c>
    </row>
    <row r="1670" spans="1:13" ht="18" customHeight="1">
      <c r="A1670" s="11">
        <v>1664</v>
      </c>
      <c r="B1670" s="12" t="s">
        <v>147</v>
      </c>
      <c r="C1670" s="12" t="s">
        <v>61</v>
      </c>
      <c r="D1670" s="12">
        <v>6</v>
      </c>
      <c r="E1670" s="13" t="s">
        <v>270</v>
      </c>
      <c r="F1670" s="11" t="s">
        <v>62</v>
      </c>
      <c r="G1670" s="12" t="s">
        <v>4188</v>
      </c>
      <c r="H1670" s="12" t="s">
        <v>1</v>
      </c>
      <c r="I1670" s="14">
        <v>212000000</v>
      </c>
      <c r="J1670" s="14">
        <v>534000000</v>
      </c>
      <c r="K1670" s="14">
        <v>5000000</v>
      </c>
      <c r="L1670" s="14">
        <f t="shared" si="38"/>
        <v>751000000</v>
      </c>
      <c r="M1670" s="12"/>
    </row>
    <row r="1671" spans="1:13" ht="18" customHeight="1">
      <c r="A1671" s="11">
        <v>1665</v>
      </c>
      <c r="B1671" s="57" t="s">
        <v>147</v>
      </c>
      <c r="C1671" s="12" t="s">
        <v>61</v>
      </c>
      <c r="D1671" s="57">
        <v>6</v>
      </c>
      <c r="E1671" s="58" t="s">
        <v>4184</v>
      </c>
      <c r="F1671" s="11" t="s">
        <v>62</v>
      </c>
      <c r="G1671" s="12" t="s">
        <v>198</v>
      </c>
      <c r="H1671" s="12" t="s">
        <v>26</v>
      </c>
      <c r="I1671" s="14">
        <v>200000000</v>
      </c>
      <c r="J1671" s="14">
        <v>500000000</v>
      </c>
      <c r="K1671" s="14">
        <v>0</v>
      </c>
      <c r="L1671" s="14">
        <f t="shared" ref="L1671:L1702" si="39">I1671+J1671+K1671</f>
        <v>700000000</v>
      </c>
      <c r="M1671" s="12"/>
    </row>
    <row r="1672" spans="1:13" ht="18" customHeight="1">
      <c r="A1672" s="11">
        <v>1666</v>
      </c>
      <c r="B1672" s="12" t="s">
        <v>147</v>
      </c>
      <c r="C1672" s="12" t="s">
        <v>155</v>
      </c>
      <c r="D1672" s="12">
        <v>6</v>
      </c>
      <c r="E1672" s="13" t="s">
        <v>4182</v>
      </c>
      <c r="F1672" s="57" t="s">
        <v>20</v>
      </c>
      <c r="G1672" s="12" t="s">
        <v>150</v>
      </c>
      <c r="H1672" s="12" t="s">
        <v>18</v>
      </c>
      <c r="I1672" s="215">
        <v>35000000000</v>
      </c>
      <c r="J1672" s="215">
        <v>20000000000</v>
      </c>
      <c r="K1672" s="14">
        <v>0</v>
      </c>
      <c r="L1672" s="14">
        <f t="shared" si="39"/>
        <v>55000000000</v>
      </c>
      <c r="M1672" s="69"/>
    </row>
    <row r="1673" spans="1:13" ht="18" customHeight="1">
      <c r="A1673" s="11">
        <v>1667</v>
      </c>
      <c r="B1673" s="12" t="s">
        <v>147</v>
      </c>
      <c r="C1673" s="12" t="s">
        <v>155</v>
      </c>
      <c r="D1673" s="12">
        <v>6</v>
      </c>
      <c r="E1673" s="13" t="s">
        <v>4183</v>
      </c>
      <c r="F1673" s="57" t="s">
        <v>20</v>
      </c>
      <c r="G1673" s="12" t="s">
        <v>150</v>
      </c>
      <c r="H1673" s="12" t="s">
        <v>18</v>
      </c>
      <c r="I1673" s="215">
        <v>37724280000</v>
      </c>
      <c r="J1673" s="215">
        <v>16000000000</v>
      </c>
      <c r="K1673" s="14">
        <v>0</v>
      </c>
      <c r="L1673" s="14">
        <f t="shared" si="39"/>
        <v>53724280000</v>
      </c>
      <c r="M1673" s="12"/>
    </row>
    <row r="1674" spans="1:13" ht="18" customHeight="1">
      <c r="A1674" s="11">
        <v>1668</v>
      </c>
      <c r="B1674" s="11" t="s">
        <v>4435</v>
      </c>
      <c r="C1674" s="11" t="s">
        <v>115</v>
      </c>
      <c r="D1674" s="11">
        <v>6</v>
      </c>
      <c r="E1674" s="20" t="s">
        <v>4620</v>
      </c>
      <c r="F1674" s="11" t="s">
        <v>116</v>
      </c>
      <c r="G1674" s="11" t="s">
        <v>150</v>
      </c>
      <c r="H1674" s="11" t="s">
        <v>26</v>
      </c>
      <c r="I1674" s="28">
        <v>51117070</v>
      </c>
      <c r="J1674" s="28"/>
      <c r="K1674" s="28"/>
      <c r="L1674" s="28">
        <f t="shared" si="39"/>
        <v>51117070</v>
      </c>
      <c r="M1674" s="29"/>
    </row>
    <row r="1675" spans="1:13" ht="18" customHeight="1">
      <c r="A1675" s="11">
        <v>1669</v>
      </c>
      <c r="B1675" s="11" t="s">
        <v>4435</v>
      </c>
      <c r="C1675" s="32" t="s">
        <v>115</v>
      </c>
      <c r="D1675" s="11">
        <v>6</v>
      </c>
      <c r="E1675" s="20" t="s">
        <v>4619</v>
      </c>
      <c r="F1675" s="11" t="s">
        <v>116</v>
      </c>
      <c r="G1675" s="11" t="s">
        <v>150</v>
      </c>
      <c r="H1675" s="11" t="s">
        <v>0</v>
      </c>
      <c r="I1675" s="28">
        <v>827700000</v>
      </c>
      <c r="J1675" s="28">
        <v>709167000</v>
      </c>
      <c r="K1675" s="28"/>
      <c r="L1675" s="28">
        <f t="shared" si="39"/>
        <v>1536867000</v>
      </c>
      <c r="M1675" s="29"/>
    </row>
    <row r="1676" spans="1:13" ht="18" customHeight="1">
      <c r="A1676" s="11">
        <v>1670</v>
      </c>
      <c r="B1676" s="46" t="s">
        <v>4435</v>
      </c>
      <c r="C1676" s="46" t="s">
        <v>170</v>
      </c>
      <c r="D1676" s="46">
        <v>6</v>
      </c>
      <c r="E1676" s="53" t="s">
        <v>4610</v>
      </c>
      <c r="F1676" s="57" t="s">
        <v>20</v>
      </c>
      <c r="G1676" s="46" t="s">
        <v>150</v>
      </c>
      <c r="H1676" s="46" t="s">
        <v>26</v>
      </c>
      <c r="I1676" s="133">
        <v>957000000</v>
      </c>
      <c r="J1676" s="133">
        <v>10000000</v>
      </c>
      <c r="K1676" s="240">
        <v>0</v>
      </c>
      <c r="L1676" s="28">
        <f t="shared" si="39"/>
        <v>967000000</v>
      </c>
      <c r="M1676" s="46"/>
    </row>
    <row r="1677" spans="1:13" ht="18" customHeight="1">
      <c r="A1677" s="11">
        <v>1671</v>
      </c>
      <c r="B1677" s="46" t="s">
        <v>4435</v>
      </c>
      <c r="C1677" s="46" t="s">
        <v>170</v>
      </c>
      <c r="D1677" s="46">
        <v>6</v>
      </c>
      <c r="E1677" s="53" t="s">
        <v>4612</v>
      </c>
      <c r="F1677" s="57" t="s">
        <v>20</v>
      </c>
      <c r="G1677" s="46" t="s">
        <v>150</v>
      </c>
      <c r="H1677" s="46" t="s">
        <v>26</v>
      </c>
      <c r="I1677" s="133">
        <v>264000000</v>
      </c>
      <c r="J1677" s="133">
        <v>44000000</v>
      </c>
      <c r="K1677" s="133">
        <v>0</v>
      </c>
      <c r="L1677" s="28">
        <f t="shared" si="39"/>
        <v>308000000</v>
      </c>
      <c r="M1677" s="46"/>
    </row>
    <row r="1678" spans="1:13" ht="18" customHeight="1">
      <c r="A1678" s="11">
        <v>1672</v>
      </c>
      <c r="B1678" s="46" t="s">
        <v>4435</v>
      </c>
      <c r="C1678" s="46" t="s">
        <v>170</v>
      </c>
      <c r="D1678" s="46">
        <v>6</v>
      </c>
      <c r="E1678" s="53" t="s">
        <v>4611</v>
      </c>
      <c r="F1678" s="57" t="s">
        <v>20</v>
      </c>
      <c r="G1678" s="46" t="s">
        <v>150</v>
      </c>
      <c r="H1678" s="46" t="s">
        <v>26</v>
      </c>
      <c r="I1678" s="133">
        <v>922000000</v>
      </c>
      <c r="J1678" s="133">
        <v>2380000000</v>
      </c>
      <c r="K1678" s="133">
        <v>0</v>
      </c>
      <c r="L1678" s="28">
        <f t="shared" si="39"/>
        <v>3302000000</v>
      </c>
      <c r="M1678" s="46"/>
    </row>
    <row r="1679" spans="1:13" ht="18" customHeight="1">
      <c r="A1679" s="11">
        <v>1673</v>
      </c>
      <c r="B1679" s="46" t="s">
        <v>4435</v>
      </c>
      <c r="C1679" s="46" t="s">
        <v>170</v>
      </c>
      <c r="D1679" s="46">
        <v>6</v>
      </c>
      <c r="E1679" s="53" t="s">
        <v>4613</v>
      </c>
      <c r="F1679" s="57" t="s">
        <v>20</v>
      </c>
      <c r="G1679" s="46" t="s">
        <v>150</v>
      </c>
      <c r="H1679" s="46" t="s">
        <v>26</v>
      </c>
      <c r="I1679" s="133">
        <v>957000000</v>
      </c>
      <c r="J1679" s="133">
        <v>10000000</v>
      </c>
      <c r="K1679" s="133">
        <v>0</v>
      </c>
      <c r="L1679" s="28">
        <f t="shared" si="39"/>
        <v>967000000</v>
      </c>
      <c r="M1679" s="46"/>
    </row>
    <row r="1680" spans="1:13" ht="18" customHeight="1">
      <c r="A1680" s="11">
        <v>1674</v>
      </c>
      <c r="B1680" s="46" t="s">
        <v>4435</v>
      </c>
      <c r="C1680" s="46" t="s">
        <v>170</v>
      </c>
      <c r="D1680" s="46">
        <v>6</v>
      </c>
      <c r="E1680" s="53" t="s">
        <v>4615</v>
      </c>
      <c r="F1680" s="57" t="s">
        <v>20</v>
      </c>
      <c r="G1680" s="46" t="s">
        <v>150</v>
      </c>
      <c r="H1680" s="46" t="s">
        <v>26</v>
      </c>
      <c r="I1680" s="133">
        <v>176000000</v>
      </c>
      <c r="J1680" s="133">
        <v>0</v>
      </c>
      <c r="K1680" s="133">
        <v>0</v>
      </c>
      <c r="L1680" s="28">
        <f t="shared" si="39"/>
        <v>176000000</v>
      </c>
      <c r="M1680" s="46"/>
    </row>
    <row r="1681" spans="1:13" ht="18" customHeight="1">
      <c r="A1681" s="11">
        <v>1675</v>
      </c>
      <c r="B1681" s="46" t="s">
        <v>4435</v>
      </c>
      <c r="C1681" s="46" t="s">
        <v>170</v>
      </c>
      <c r="D1681" s="46">
        <v>6</v>
      </c>
      <c r="E1681" s="53" t="s">
        <v>4614</v>
      </c>
      <c r="F1681" s="57" t="s">
        <v>20</v>
      </c>
      <c r="G1681" s="46" t="s">
        <v>150</v>
      </c>
      <c r="H1681" s="46" t="s">
        <v>26</v>
      </c>
      <c r="I1681" s="133">
        <v>595000000</v>
      </c>
      <c r="J1681" s="133">
        <v>1536000000</v>
      </c>
      <c r="K1681" s="133">
        <v>0</v>
      </c>
      <c r="L1681" s="28">
        <f t="shared" si="39"/>
        <v>2131000000</v>
      </c>
      <c r="M1681" s="46"/>
    </row>
    <row r="1682" spans="1:13" ht="18" customHeight="1">
      <c r="A1682" s="11">
        <v>1676</v>
      </c>
      <c r="B1682" s="11" t="s">
        <v>4435</v>
      </c>
      <c r="C1682" s="11" t="s">
        <v>122</v>
      </c>
      <c r="D1682" s="11">
        <v>6</v>
      </c>
      <c r="E1682" s="20" t="s">
        <v>4616</v>
      </c>
      <c r="F1682" s="57" t="s">
        <v>20</v>
      </c>
      <c r="G1682" s="11" t="s">
        <v>150</v>
      </c>
      <c r="H1682" s="11" t="s">
        <v>0</v>
      </c>
      <c r="I1682" s="28">
        <v>148962000</v>
      </c>
      <c r="J1682" s="28">
        <v>9500000</v>
      </c>
      <c r="K1682" s="28"/>
      <c r="L1682" s="28">
        <f t="shared" si="39"/>
        <v>158462000</v>
      </c>
      <c r="M1682" s="11"/>
    </row>
    <row r="1683" spans="1:13" ht="18" customHeight="1">
      <c r="A1683" s="11">
        <v>1677</v>
      </c>
      <c r="B1683" s="11" t="s">
        <v>4435</v>
      </c>
      <c r="C1683" s="11" t="s">
        <v>376</v>
      </c>
      <c r="D1683" s="11">
        <v>6</v>
      </c>
      <c r="E1683" s="20" t="s">
        <v>4617</v>
      </c>
      <c r="F1683" s="11" t="s">
        <v>62</v>
      </c>
      <c r="G1683" s="11" t="s">
        <v>150</v>
      </c>
      <c r="H1683" s="11" t="s">
        <v>1</v>
      </c>
      <c r="I1683" s="28">
        <v>25000000</v>
      </c>
      <c r="J1683" s="28">
        <v>115000000</v>
      </c>
      <c r="K1683" s="28">
        <v>0</v>
      </c>
      <c r="L1683" s="28">
        <f t="shared" si="39"/>
        <v>140000000</v>
      </c>
      <c r="M1683" s="223"/>
    </row>
    <row r="1684" spans="1:13" ht="18" customHeight="1">
      <c r="A1684" s="11">
        <v>1678</v>
      </c>
      <c r="B1684" s="11" t="s">
        <v>4721</v>
      </c>
      <c r="C1684" s="11" t="s">
        <v>4722</v>
      </c>
      <c r="D1684" s="11">
        <v>6</v>
      </c>
      <c r="E1684" s="20" t="s">
        <v>4723</v>
      </c>
      <c r="F1684" s="11" t="s">
        <v>116</v>
      </c>
      <c r="G1684" s="11" t="s">
        <v>150</v>
      </c>
      <c r="H1684" s="11" t="s">
        <v>4724</v>
      </c>
      <c r="I1684" s="28">
        <v>200000000</v>
      </c>
      <c r="J1684" s="28"/>
      <c r="K1684" s="28"/>
      <c r="L1684" s="28">
        <f t="shared" si="39"/>
        <v>200000000</v>
      </c>
      <c r="M1684" s="29"/>
    </row>
    <row r="1685" spans="1:13" ht="18" customHeight="1">
      <c r="A1685" s="11">
        <v>1679</v>
      </c>
      <c r="B1685" s="11" t="s">
        <v>4435</v>
      </c>
      <c r="C1685" s="11" t="s">
        <v>171</v>
      </c>
      <c r="D1685" s="11">
        <v>6</v>
      </c>
      <c r="E1685" s="20" t="s">
        <v>4618</v>
      </c>
      <c r="F1685" s="11" t="s">
        <v>55</v>
      </c>
      <c r="G1685" s="11" t="s">
        <v>150</v>
      </c>
      <c r="H1685" s="11" t="s">
        <v>18</v>
      </c>
      <c r="I1685" s="31">
        <v>50000000</v>
      </c>
      <c r="J1685" s="31"/>
      <c r="K1685" s="31"/>
      <c r="L1685" s="28">
        <f t="shared" si="39"/>
        <v>50000000</v>
      </c>
      <c r="M1685" s="11"/>
    </row>
    <row r="1686" spans="1:13" ht="18" customHeight="1">
      <c r="A1686" s="11">
        <v>1680</v>
      </c>
      <c r="B1686" s="12" t="s">
        <v>21</v>
      </c>
      <c r="C1686" s="12" t="s">
        <v>321</v>
      </c>
      <c r="D1686" s="12">
        <v>7</v>
      </c>
      <c r="E1686" s="16" t="s">
        <v>402</v>
      </c>
      <c r="F1686" s="12" t="s">
        <v>25</v>
      </c>
      <c r="G1686" s="12" t="s">
        <v>301</v>
      </c>
      <c r="H1686" s="12" t="s">
        <v>26</v>
      </c>
      <c r="I1686" s="44">
        <v>25000000</v>
      </c>
      <c r="J1686" s="44"/>
      <c r="K1686" s="44"/>
      <c r="L1686" s="44">
        <f t="shared" si="39"/>
        <v>25000000</v>
      </c>
      <c r="M1686" s="12"/>
    </row>
    <row r="1687" spans="1:13" ht="18" customHeight="1">
      <c r="A1687" s="11">
        <v>1681</v>
      </c>
      <c r="B1687" s="12" t="s">
        <v>298</v>
      </c>
      <c r="C1687" s="12" t="s">
        <v>171</v>
      </c>
      <c r="D1687" s="12">
        <v>7</v>
      </c>
      <c r="E1687" s="16" t="s">
        <v>403</v>
      </c>
      <c r="F1687" s="12" t="s">
        <v>160</v>
      </c>
      <c r="G1687" s="12" t="s">
        <v>312</v>
      </c>
      <c r="H1687" s="12" t="s">
        <v>26</v>
      </c>
      <c r="I1687" s="44">
        <v>20000000</v>
      </c>
      <c r="J1687" s="44"/>
      <c r="K1687" s="44"/>
      <c r="L1687" s="44">
        <f t="shared" si="39"/>
        <v>20000000</v>
      </c>
      <c r="M1687" s="12"/>
    </row>
    <row r="1688" spans="1:13" ht="18" customHeight="1">
      <c r="A1688" s="11">
        <v>1682</v>
      </c>
      <c r="B1688" s="11" t="s">
        <v>36</v>
      </c>
      <c r="C1688" s="11" t="s">
        <v>524</v>
      </c>
      <c r="D1688" s="11">
        <v>7</v>
      </c>
      <c r="E1688" s="22" t="s">
        <v>711</v>
      </c>
      <c r="F1688" s="11" t="s">
        <v>116</v>
      </c>
      <c r="G1688" s="11" t="s">
        <v>17</v>
      </c>
      <c r="H1688" s="11" t="s">
        <v>31</v>
      </c>
      <c r="I1688" s="15">
        <v>8029183000</v>
      </c>
      <c r="J1688" s="15">
        <v>4974136000</v>
      </c>
      <c r="K1688" s="15"/>
      <c r="L1688" s="15">
        <f t="shared" si="39"/>
        <v>13003319000</v>
      </c>
      <c r="M1688" s="11" t="s">
        <v>4645</v>
      </c>
    </row>
    <row r="1689" spans="1:13" ht="18" customHeight="1">
      <c r="A1689" s="11">
        <v>1683</v>
      </c>
      <c r="B1689" s="11" t="s">
        <v>36</v>
      </c>
      <c r="C1689" s="11" t="s">
        <v>524</v>
      </c>
      <c r="D1689" s="11">
        <v>7</v>
      </c>
      <c r="E1689" s="22" t="s">
        <v>712</v>
      </c>
      <c r="F1689" s="11" t="s">
        <v>116</v>
      </c>
      <c r="G1689" s="11" t="s">
        <v>17</v>
      </c>
      <c r="H1689" s="11" t="s">
        <v>26</v>
      </c>
      <c r="I1689" s="15">
        <v>5417111000</v>
      </c>
      <c r="J1689" s="15">
        <v>4270559000</v>
      </c>
      <c r="K1689" s="15"/>
      <c r="L1689" s="15">
        <f t="shared" si="39"/>
        <v>9687670000</v>
      </c>
      <c r="M1689" s="11"/>
    </row>
    <row r="1690" spans="1:13" ht="18" customHeight="1">
      <c r="A1690" s="11">
        <v>1684</v>
      </c>
      <c r="B1690" s="11" t="s">
        <v>543</v>
      </c>
      <c r="C1690" s="11" t="s">
        <v>171</v>
      </c>
      <c r="D1690" s="11">
        <v>7</v>
      </c>
      <c r="E1690" s="22" t="s">
        <v>710</v>
      </c>
      <c r="F1690" s="11" t="s">
        <v>55</v>
      </c>
      <c r="G1690" s="11" t="s">
        <v>17</v>
      </c>
      <c r="H1690" s="11" t="s">
        <v>26</v>
      </c>
      <c r="I1690" s="15">
        <v>430000000</v>
      </c>
      <c r="J1690" s="15"/>
      <c r="K1690" s="15"/>
      <c r="L1690" s="15">
        <f t="shared" si="39"/>
        <v>430000000</v>
      </c>
      <c r="M1690" s="11"/>
    </row>
    <row r="1691" spans="1:13" ht="18" customHeight="1">
      <c r="A1691" s="11">
        <v>1685</v>
      </c>
      <c r="B1691" s="11" t="s">
        <v>889</v>
      </c>
      <c r="C1691" s="11" t="s">
        <v>29</v>
      </c>
      <c r="D1691" s="11">
        <v>7</v>
      </c>
      <c r="E1691" s="20" t="s">
        <v>957</v>
      </c>
      <c r="F1691" s="11" t="s">
        <v>62</v>
      </c>
      <c r="G1691" s="11" t="s">
        <v>37</v>
      </c>
      <c r="H1691" s="11" t="s">
        <v>18</v>
      </c>
      <c r="I1691" s="15">
        <v>150000000</v>
      </c>
      <c r="J1691" s="15">
        <v>14000000</v>
      </c>
      <c r="K1691" s="15">
        <v>0</v>
      </c>
      <c r="L1691" s="14">
        <f t="shared" si="39"/>
        <v>164000000</v>
      </c>
      <c r="M1691" s="11"/>
    </row>
    <row r="1692" spans="1:13" ht="18" customHeight="1">
      <c r="A1692" s="11">
        <v>1686</v>
      </c>
      <c r="B1692" s="11" t="s">
        <v>889</v>
      </c>
      <c r="C1692" s="12" t="s">
        <v>115</v>
      </c>
      <c r="D1692" s="12">
        <v>7</v>
      </c>
      <c r="E1692" s="13" t="s">
        <v>975</v>
      </c>
      <c r="F1692" s="12" t="s">
        <v>116</v>
      </c>
      <c r="G1692" s="11" t="s">
        <v>17</v>
      </c>
      <c r="H1692" s="12" t="s">
        <v>1</v>
      </c>
      <c r="I1692" s="14">
        <v>200000000</v>
      </c>
      <c r="J1692" s="14"/>
      <c r="K1692" s="14"/>
      <c r="L1692" s="14">
        <f t="shared" si="39"/>
        <v>200000000</v>
      </c>
      <c r="M1692" s="12"/>
    </row>
    <row r="1693" spans="1:13" ht="18" customHeight="1">
      <c r="A1693" s="11">
        <v>1687</v>
      </c>
      <c r="B1693" s="11" t="s">
        <v>889</v>
      </c>
      <c r="C1693" s="11" t="s">
        <v>170</v>
      </c>
      <c r="D1693" s="11">
        <v>7</v>
      </c>
      <c r="E1693" s="20" t="s">
        <v>1048</v>
      </c>
      <c r="F1693" s="57" t="s">
        <v>20</v>
      </c>
      <c r="G1693" s="11" t="s">
        <v>17</v>
      </c>
      <c r="H1693" s="11" t="s">
        <v>26</v>
      </c>
      <c r="I1693" s="15">
        <v>140000000</v>
      </c>
      <c r="J1693" s="15">
        <v>1400000000</v>
      </c>
      <c r="K1693" s="15">
        <v>40000000</v>
      </c>
      <c r="L1693" s="14">
        <f t="shared" si="39"/>
        <v>1580000000</v>
      </c>
      <c r="M1693" s="11"/>
    </row>
    <row r="1694" spans="1:13" ht="18" customHeight="1">
      <c r="A1694" s="11">
        <v>1688</v>
      </c>
      <c r="B1694" s="11" t="s">
        <v>889</v>
      </c>
      <c r="C1694" s="11" t="s">
        <v>170</v>
      </c>
      <c r="D1694" s="11">
        <v>7</v>
      </c>
      <c r="E1694" s="20" t="s">
        <v>959</v>
      </c>
      <c r="F1694" s="57" t="s">
        <v>20</v>
      </c>
      <c r="G1694" s="11" t="s">
        <v>17</v>
      </c>
      <c r="H1694" s="11" t="s">
        <v>26</v>
      </c>
      <c r="I1694" s="15">
        <v>75000000</v>
      </c>
      <c r="J1694" s="15">
        <v>60000000</v>
      </c>
      <c r="K1694" s="15">
        <v>30000000</v>
      </c>
      <c r="L1694" s="14">
        <f t="shared" si="39"/>
        <v>165000000</v>
      </c>
      <c r="M1694" s="11"/>
    </row>
    <row r="1695" spans="1:13" ht="18" customHeight="1">
      <c r="A1695" s="11">
        <v>1689</v>
      </c>
      <c r="B1695" s="11" t="s">
        <v>889</v>
      </c>
      <c r="C1695" s="11" t="s">
        <v>170</v>
      </c>
      <c r="D1695" s="11">
        <v>7</v>
      </c>
      <c r="E1695" s="20" t="s">
        <v>1027</v>
      </c>
      <c r="F1695" s="57" t="s">
        <v>20</v>
      </c>
      <c r="G1695" s="11" t="s">
        <v>17</v>
      </c>
      <c r="H1695" s="11" t="s">
        <v>26</v>
      </c>
      <c r="I1695" s="15">
        <v>130000000</v>
      </c>
      <c r="J1695" s="15">
        <v>800000000</v>
      </c>
      <c r="K1695" s="15">
        <v>20000000</v>
      </c>
      <c r="L1695" s="14">
        <f t="shared" si="39"/>
        <v>950000000</v>
      </c>
      <c r="M1695" s="11"/>
    </row>
    <row r="1696" spans="1:13" ht="18" customHeight="1">
      <c r="A1696" s="11">
        <v>1690</v>
      </c>
      <c r="B1696" s="11" t="s">
        <v>889</v>
      </c>
      <c r="C1696" s="11" t="s">
        <v>170</v>
      </c>
      <c r="D1696" s="11">
        <v>7</v>
      </c>
      <c r="E1696" s="20" t="s">
        <v>922</v>
      </c>
      <c r="F1696" s="57" t="s">
        <v>20</v>
      </c>
      <c r="G1696" s="11" t="s">
        <v>17</v>
      </c>
      <c r="H1696" s="11" t="s">
        <v>26</v>
      </c>
      <c r="I1696" s="15">
        <v>40000000</v>
      </c>
      <c r="J1696" s="15">
        <v>20000000</v>
      </c>
      <c r="K1696" s="15">
        <v>0</v>
      </c>
      <c r="L1696" s="14">
        <f t="shared" si="39"/>
        <v>60000000</v>
      </c>
      <c r="M1696" s="11"/>
    </row>
    <row r="1697" spans="1:13" ht="18" customHeight="1">
      <c r="A1697" s="11">
        <v>1691</v>
      </c>
      <c r="B1697" s="11" t="s">
        <v>889</v>
      </c>
      <c r="C1697" s="11" t="s">
        <v>170</v>
      </c>
      <c r="D1697" s="11">
        <v>7</v>
      </c>
      <c r="E1697" s="20" t="s">
        <v>1049</v>
      </c>
      <c r="F1697" s="57" t="s">
        <v>20</v>
      </c>
      <c r="G1697" s="11" t="s">
        <v>17</v>
      </c>
      <c r="H1697" s="11" t="s">
        <v>26</v>
      </c>
      <c r="I1697" s="15">
        <v>140000000</v>
      </c>
      <c r="J1697" s="15">
        <v>1400000000</v>
      </c>
      <c r="K1697" s="15">
        <v>40000000</v>
      </c>
      <c r="L1697" s="14">
        <f t="shared" si="39"/>
        <v>1580000000</v>
      </c>
      <c r="M1697" s="11"/>
    </row>
    <row r="1698" spans="1:13" ht="18" customHeight="1">
      <c r="A1698" s="11">
        <v>1692</v>
      </c>
      <c r="B1698" s="11" t="s">
        <v>889</v>
      </c>
      <c r="C1698" s="11" t="s">
        <v>170</v>
      </c>
      <c r="D1698" s="11">
        <v>7</v>
      </c>
      <c r="E1698" s="20" t="s">
        <v>960</v>
      </c>
      <c r="F1698" s="57" t="s">
        <v>20</v>
      </c>
      <c r="G1698" s="11" t="s">
        <v>17</v>
      </c>
      <c r="H1698" s="11" t="s">
        <v>26</v>
      </c>
      <c r="I1698" s="15">
        <v>75000000</v>
      </c>
      <c r="J1698" s="15">
        <v>60000000</v>
      </c>
      <c r="K1698" s="15">
        <v>30000000</v>
      </c>
      <c r="L1698" s="14">
        <f t="shared" si="39"/>
        <v>165000000</v>
      </c>
      <c r="M1698" s="11"/>
    </row>
    <row r="1699" spans="1:13" ht="18" customHeight="1">
      <c r="A1699" s="11">
        <v>1693</v>
      </c>
      <c r="B1699" s="11" t="s">
        <v>889</v>
      </c>
      <c r="C1699" s="11" t="s">
        <v>170</v>
      </c>
      <c r="D1699" s="11">
        <v>7</v>
      </c>
      <c r="E1699" s="20" t="s">
        <v>1028</v>
      </c>
      <c r="F1699" s="57" t="s">
        <v>20</v>
      </c>
      <c r="G1699" s="11" t="s">
        <v>17</v>
      </c>
      <c r="H1699" s="11" t="s">
        <v>26</v>
      </c>
      <c r="I1699" s="15">
        <v>130000000</v>
      </c>
      <c r="J1699" s="15">
        <v>800000000</v>
      </c>
      <c r="K1699" s="15">
        <v>20000000</v>
      </c>
      <c r="L1699" s="14">
        <f t="shared" si="39"/>
        <v>950000000</v>
      </c>
      <c r="M1699" s="11"/>
    </row>
    <row r="1700" spans="1:13" ht="18" customHeight="1">
      <c r="A1700" s="11">
        <v>1694</v>
      </c>
      <c r="B1700" s="11" t="s">
        <v>889</v>
      </c>
      <c r="C1700" s="11" t="s">
        <v>170</v>
      </c>
      <c r="D1700" s="11">
        <v>7</v>
      </c>
      <c r="E1700" s="20" t="s">
        <v>923</v>
      </c>
      <c r="F1700" s="57" t="s">
        <v>20</v>
      </c>
      <c r="G1700" s="11" t="s">
        <v>17</v>
      </c>
      <c r="H1700" s="11" t="s">
        <v>26</v>
      </c>
      <c r="I1700" s="15">
        <v>40000000</v>
      </c>
      <c r="J1700" s="15">
        <v>20000000</v>
      </c>
      <c r="K1700" s="15">
        <v>0</v>
      </c>
      <c r="L1700" s="14">
        <f t="shared" si="39"/>
        <v>60000000</v>
      </c>
      <c r="M1700" s="11"/>
    </row>
    <row r="1701" spans="1:13" ht="18" customHeight="1">
      <c r="A1701" s="11">
        <v>1695</v>
      </c>
      <c r="B1701" s="11" t="s">
        <v>889</v>
      </c>
      <c r="C1701" s="11" t="s">
        <v>170</v>
      </c>
      <c r="D1701" s="11">
        <v>7</v>
      </c>
      <c r="E1701" s="20" t="s">
        <v>1050</v>
      </c>
      <c r="F1701" s="57" t="s">
        <v>20</v>
      </c>
      <c r="G1701" s="11" t="s">
        <v>17</v>
      </c>
      <c r="H1701" s="11" t="s">
        <v>26</v>
      </c>
      <c r="I1701" s="15">
        <v>140000000</v>
      </c>
      <c r="J1701" s="15">
        <v>1400000000</v>
      </c>
      <c r="K1701" s="15">
        <v>40000000</v>
      </c>
      <c r="L1701" s="14">
        <f t="shared" si="39"/>
        <v>1580000000</v>
      </c>
      <c r="M1701" s="11"/>
    </row>
    <row r="1702" spans="1:13" ht="18" customHeight="1">
      <c r="A1702" s="11">
        <v>1696</v>
      </c>
      <c r="B1702" s="11" t="s">
        <v>889</v>
      </c>
      <c r="C1702" s="11" t="s">
        <v>170</v>
      </c>
      <c r="D1702" s="11">
        <v>7</v>
      </c>
      <c r="E1702" s="20" t="s">
        <v>961</v>
      </c>
      <c r="F1702" s="57" t="s">
        <v>20</v>
      </c>
      <c r="G1702" s="11" t="s">
        <v>17</v>
      </c>
      <c r="H1702" s="11" t="s">
        <v>26</v>
      </c>
      <c r="I1702" s="15">
        <v>75000000</v>
      </c>
      <c r="J1702" s="15">
        <v>60000000</v>
      </c>
      <c r="K1702" s="15">
        <v>30000000</v>
      </c>
      <c r="L1702" s="14">
        <f t="shared" si="39"/>
        <v>165000000</v>
      </c>
      <c r="M1702" s="11"/>
    </row>
    <row r="1703" spans="1:13" ht="18" customHeight="1">
      <c r="A1703" s="11">
        <v>1697</v>
      </c>
      <c r="B1703" s="11" t="s">
        <v>889</v>
      </c>
      <c r="C1703" s="11" t="s">
        <v>170</v>
      </c>
      <c r="D1703" s="11">
        <v>7</v>
      </c>
      <c r="E1703" s="20" t="s">
        <v>1029</v>
      </c>
      <c r="F1703" s="57" t="s">
        <v>20</v>
      </c>
      <c r="G1703" s="11" t="s">
        <v>17</v>
      </c>
      <c r="H1703" s="11" t="s">
        <v>26</v>
      </c>
      <c r="I1703" s="15">
        <v>130000000</v>
      </c>
      <c r="J1703" s="15">
        <v>800000000</v>
      </c>
      <c r="K1703" s="15">
        <v>20000000</v>
      </c>
      <c r="L1703" s="14">
        <f t="shared" ref="L1703:L1734" si="40">I1703+J1703+K1703</f>
        <v>950000000</v>
      </c>
      <c r="M1703" s="11"/>
    </row>
    <row r="1704" spans="1:13" ht="18" customHeight="1">
      <c r="A1704" s="11">
        <v>1698</v>
      </c>
      <c r="B1704" s="11" t="s">
        <v>889</v>
      </c>
      <c r="C1704" s="11" t="s">
        <v>170</v>
      </c>
      <c r="D1704" s="11">
        <v>7</v>
      </c>
      <c r="E1704" s="20" t="s">
        <v>924</v>
      </c>
      <c r="F1704" s="57" t="s">
        <v>20</v>
      </c>
      <c r="G1704" s="11" t="s">
        <v>17</v>
      </c>
      <c r="H1704" s="11" t="s">
        <v>26</v>
      </c>
      <c r="I1704" s="15">
        <v>40000000</v>
      </c>
      <c r="J1704" s="15">
        <v>20000000</v>
      </c>
      <c r="K1704" s="15">
        <v>0</v>
      </c>
      <c r="L1704" s="14">
        <f t="shared" si="40"/>
        <v>60000000</v>
      </c>
      <c r="M1704" s="11"/>
    </row>
    <row r="1705" spans="1:13" ht="18" customHeight="1">
      <c r="A1705" s="11">
        <v>1699</v>
      </c>
      <c r="B1705" s="11" t="s">
        <v>889</v>
      </c>
      <c r="C1705" s="11" t="s">
        <v>170</v>
      </c>
      <c r="D1705" s="11">
        <v>7</v>
      </c>
      <c r="E1705" s="20" t="s">
        <v>1051</v>
      </c>
      <c r="F1705" s="57" t="s">
        <v>20</v>
      </c>
      <c r="G1705" s="11" t="s">
        <v>17</v>
      </c>
      <c r="H1705" s="11" t="s">
        <v>26</v>
      </c>
      <c r="I1705" s="15">
        <v>140000000</v>
      </c>
      <c r="J1705" s="15">
        <v>1400000000</v>
      </c>
      <c r="K1705" s="15">
        <v>40000000</v>
      </c>
      <c r="L1705" s="14">
        <f t="shared" si="40"/>
        <v>1580000000</v>
      </c>
      <c r="M1705" s="11"/>
    </row>
    <row r="1706" spans="1:13" ht="18" customHeight="1">
      <c r="A1706" s="11">
        <v>1700</v>
      </c>
      <c r="B1706" s="11" t="s">
        <v>889</v>
      </c>
      <c r="C1706" s="11" t="s">
        <v>170</v>
      </c>
      <c r="D1706" s="11">
        <v>7</v>
      </c>
      <c r="E1706" s="20" t="s">
        <v>962</v>
      </c>
      <c r="F1706" s="57" t="s">
        <v>20</v>
      </c>
      <c r="G1706" s="11" t="s">
        <v>17</v>
      </c>
      <c r="H1706" s="11" t="s">
        <v>26</v>
      </c>
      <c r="I1706" s="15">
        <v>75000000</v>
      </c>
      <c r="J1706" s="15">
        <v>60000000</v>
      </c>
      <c r="K1706" s="15">
        <v>30000000</v>
      </c>
      <c r="L1706" s="14">
        <f t="shared" si="40"/>
        <v>165000000</v>
      </c>
      <c r="M1706" s="11"/>
    </row>
    <row r="1707" spans="1:13" ht="18" customHeight="1">
      <c r="A1707" s="11">
        <v>1701</v>
      </c>
      <c r="B1707" s="11" t="s">
        <v>889</v>
      </c>
      <c r="C1707" s="11" t="s">
        <v>170</v>
      </c>
      <c r="D1707" s="11">
        <v>7</v>
      </c>
      <c r="E1707" s="20" t="s">
        <v>1030</v>
      </c>
      <c r="F1707" s="57" t="s">
        <v>20</v>
      </c>
      <c r="G1707" s="11" t="s">
        <v>17</v>
      </c>
      <c r="H1707" s="11" t="s">
        <v>26</v>
      </c>
      <c r="I1707" s="15">
        <v>130000000</v>
      </c>
      <c r="J1707" s="15">
        <v>800000000</v>
      </c>
      <c r="K1707" s="15">
        <v>20000000</v>
      </c>
      <c r="L1707" s="14">
        <f t="shared" si="40"/>
        <v>950000000</v>
      </c>
      <c r="M1707" s="11"/>
    </row>
    <row r="1708" spans="1:13" ht="18" customHeight="1">
      <c r="A1708" s="11">
        <v>1702</v>
      </c>
      <c r="B1708" s="11" t="s">
        <v>889</v>
      </c>
      <c r="C1708" s="11" t="s">
        <v>170</v>
      </c>
      <c r="D1708" s="11">
        <v>7</v>
      </c>
      <c r="E1708" s="20" t="s">
        <v>925</v>
      </c>
      <c r="F1708" s="57" t="s">
        <v>20</v>
      </c>
      <c r="G1708" s="11" t="s">
        <v>17</v>
      </c>
      <c r="H1708" s="11" t="s">
        <v>26</v>
      </c>
      <c r="I1708" s="15">
        <v>40000000</v>
      </c>
      <c r="J1708" s="15">
        <v>20000000</v>
      </c>
      <c r="K1708" s="15">
        <v>0</v>
      </c>
      <c r="L1708" s="14">
        <f t="shared" si="40"/>
        <v>60000000</v>
      </c>
      <c r="M1708" s="11"/>
    </row>
    <row r="1709" spans="1:13" ht="18" customHeight="1">
      <c r="A1709" s="11">
        <v>1703</v>
      </c>
      <c r="B1709" s="11" t="s">
        <v>889</v>
      </c>
      <c r="C1709" s="11" t="s">
        <v>170</v>
      </c>
      <c r="D1709" s="11">
        <v>7</v>
      </c>
      <c r="E1709" s="20" t="s">
        <v>1052</v>
      </c>
      <c r="F1709" s="57" t="s">
        <v>20</v>
      </c>
      <c r="G1709" s="11" t="s">
        <v>17</v>
      </c>
      <c r="H1709" s="11" t="s">
        <v>26</v>
      </c>
      <c r="I1709" s="15">
        <v>140000000</v>
      </c>
      <c r="J1709" s="15">
        <v>1400000000</v>
      </c>
      <c r="K1709" s="15">
        <v>40000000</v>
      </c>
      <c r="L1709" s="14">
        <f t="shared" si="40"/>
        <v>1580000000</v>
      </c>
      <c r="M1709" s="11"/>
    </row>
    <row r="1710" spans="1:13" ht="18" customHeight="1">
      <c r="A1710" s="11">
        <v>1704</v>
      </c>
      <c r="B1710" s="11" t="s">
        <v>889</v>
      </c>
      <c r="C1710" s="11" t="s">
        <v>170</v>
      </c>
      <c r="D1710" s="11">
        <v>7</v>
      </c>
      <c r="E1710" s="20" t="s">
        <v>963</v>
      </c>
      <c r="F1710" s="57" t="s">
        <v>20</v>
      </c>
      <c r="G1710" s="11" t="s">
        <v>17</v>
      </c>
      <c r="H1710" s="11" t="s">
        <v>26</v>
      </c>
      <c r="I1710" s="15">
        <v>75000000</v>
      </c>
      <c r="J1710" s="15">
        <v>60000000</v>
      </c>
      <c r="K1710" s="15">
        <v>30000000</v>
      </c>
      <c r="L1710" s="14">
        <f t="shared" si="40"/>
        <v>165000000</v>
      </c>
      <c r="M1710" s="11"/>
    </row>
    <row r="1711" spans="1:13" ht="18" customHeight="1">
      <c r="A1711" s="11">
        <v>1705</v>
      </c>
      <c r="B1711" s="11" t="s">
        <v>889</v>
      </c>
      <c r="C1711" s="11" t="s">
        <v>170</v>
      </c>
      <c r="D1711" s="11">
        <v>7</v>
      </c>
      <c r="E1711" s="20" t="s">
        <v>1031</v>
      </c>
      <c r="F1711" s="57" t="s">
        <v>20</v>
      </c>
      <c r="G1711" s="11" t="s">
        <v>17</v>
      </c>
      <c r="H1711" s="11" t="s">
        <v>26</v>
      </c>
      <c r="I1711" s="15">
        <v>130000000</v>
      </c>
      <c r="J1711" s="15">
        <v>800000000</v>
      </c>
      <c r="K1711" s="15">
        <v>20000000</v>
      </c>
      <c r="L1711" s="14">
        <f t="shared" si="40"/>
        <v>950000000</v>
      </c>
      <c r="M1711" s="11"/>
    </row>
    <row r="1712" spans="1:13" ht="18" customHeight="1">
      <c r="A1712" s="11">
        <v>1706</v>
      </c>
      <c r="B1712" s="11" t="s">
        <v>889</v>
      </c>
      <c r="C1712" s="11" t="s">
        <v>170</v>
      </c>
      <c r="D1712" s="11">
        <v>7</v>
      </c>
      <c r="E1712" s="20" t="s">
        <v>926</v>
      </c>
      <c r="F1712" s="57" t="s">
        <v>20</v>
      </c>
      <c r="G1712" s="11" t="s">
        <v>17</v>
      </c>
      <c r="H1712" s="11" t="s">
        <v>26</v>
      </c>
      <c r="I1712" s="15">
        <v>40000000</v>
      </c>
      <c r="J1712" s="15">
        <v>20000000</v>
      </c>
      <c r="K1712" s="15">
        <v>0</v>
      </c>
      <c r="L1712" s="14">
        <f t="shared" si="40"/>
        <v>60000000</v>
      </c>
      <c r="M1712" s="11"/>
    </row>
    <row r="1713" spans="1:13" ht="18" customHeight="1">
      <c r="A1713" s="11">
        <v>1707</v>
      </c>
      <c r="B1713" s="11" t="s">
        <v>889</v>
      </c>
      <c r="C1713" s="11" t="s">
        <v>376</v>
      </c>
      <c r="D1713" s="11">
        <v>7</v>
      </c>
      <c r="E1713" s="20" t="s">
        <v>1009</v>
      </c>
      <c r="F1713" s="11" t="s">
        <v>62</v>
      </c>
      <c r="G1713" s="11" t="s">
        <v>17</v>
      </c>
      <c r="H1713" s="11" t="s">
        <v>18</v>
      </c>
      <c r="I1713" s="15">
        <v>50000000</v>
      </c>
      <c r="J1713" s="15">
        <v>500000000</v>
      </c>
      <c r="K1713" s="15"/>
      <c r="L1713" s="14">
        <f t="shared" si="40"/>
        <v>550000000</v>
      </c>
      <c r="M1713" s="11"/>
    </row>
    <row r="1714" spans="1:13" ht="18" customHeight="1">
      <c r="A1714" s="11">
        <v>1708</v>
      </c>
      <c r="B1714" s="11" t="s">
        <v>889</v>
      </c>
      <c r="C1714" s="12" t="s">
        <v>171</v>
      </c>
      <c r="D1714" s="12">
        <v>7</v>
      </c>
      <c r="E1714" s="13" t="s">
        <v>902</v>
      </c>
      <c r="F1714" s="12" t="s">
        <v>55</v>
      </c>
      <c r="G1714" s="12" t="s">
        <v>17</v>
      </c>
      <c r="H1714" s="12" t="s">
        <v>0</v>
      </c>
      <c r="I1714" s="14">
        <v>30000000</v>
      </c>
      <c r="J1714" s="14">
        <v>0</v>
      </c>
      <c r="K1714" s="14">
        <v>0</v>
      </c>
      <c r="L1714" s="14">
        <f t="shared" si="40"/>
        <v>30000000</v>
      </c>
      <c r="M1714" s="12"/>
    </row>
    <row r="1715" spans="1:13" ht="18" customHeight="1">
      <c r="A1715" s="11">
        <v>1709</v>
      </c>
      <c r="B1715" s="11" t="s">
        <v>889</v>
      </c>
      <c r="C1715" s="12" t="s">
        <v>892</v>
      </c>
      <c r="D1715" s="12">
        <v>7</v>
      </c>
      <c r="E1715" s="13" t="s">
        <v>1061</v>
      </c>
      <c r="F1715" s="12" t="s">
        <v>116</v>
      </c>
      <c r="G1715" s="12" t="s">
        <v>17</v>
      </c>
      <c r="H1715" s="12" t="s">
        <v>0</v>
      </c>
      <c r="I1715" s="14">
        <v>900000000</v>
      </c>
      <c r="J1715" s="14">
        <v>1800000000</v>
      </c>
      <c r="K1715" s="14"/>
      <c r="L1715" s="14">
        <f t="shared" si="40"/>
        <v>2700000000</v>
      </c>
      <c r="M1715" s="12"/>
    </row>
    <row r="1716" spans="1:13" ht="18" customHeight="1">
      <c r="A1716" s="11">
        <v>1710</v>
      </c>
      <c r="B1716" s="11" t="s">
        <v>889</v>
      </c>
      <c r="C1716" s="12" t="s">
        <v>892</v>
      </c>
      <c r="D1716" s="12">
        <v>7</v>
      </c>
      <c r="E1716" s="13" t="s">
        <v>903</v>
      </c>
      <c r="F1716" s="12" t="s">
        <v>116</v>
      </c>
      <c r="G1716" s="12" t="s">
        <v>17</v>
      </c>
      <c r="H1716" s="12" t="s">
        <v>26</v>
      </c>
      <c r="I1716" s="14">
        <v>30000000</v>
      </c>
      <c r="J1716" s="14"/>
      <c r="K1716" s="14"/>
      <c r="L1716" s="14">
        <f t="shared" si="40"/>
        <v>30000000</v>
      </c>
      <c r="M1716" s="12"/>
    </row>
    <row r="1717" spans="1:13" ht="18" customHeight="1">
      <c r="A1717" s="11">
        <v>1711</v>
      </c>
      <c r="B1717" s="11" t="s">
        <v>889</v>
      </c>
      <c r="C1717" s="12" t="s">
        <v>892</v>
      </c>
      <c r="D1717" s="12">
        <v>7</v>
      </c>
      <c r="E1717" s="13" t="s">
        <v>1015</v>
      </c>
      <c r="F1717" s="12" t="s">
        <v>116</v>
      </c>
      <c r="G1717" s="12" t="s">
        <v>17</v>
      </c>
      <c r="H1717" s="12" t="s">
        <v>26</v>
      </c>
      <c r="I1717" s="14">
        <v>500000000</v>
      </c>
      <c r="J1717" s="14">
        <v>150000000</v>
      </c>
      <c r="K1717" s="14"/>
      <c r="L1717" s="14">
        <f t="shared" si="40"/>
        <v>650000000</v>
      </c>
      <c r="M1717" s="12"/>
    </row>
    <row r="1718" spans="1:13" ht="18" customHeight="1">
      <c r="A1718" s="11">
        <v>1712</v>
      </c>
      <c r="B1718" s="11" t="s">
        <v>889</v>
      </c>
      <c r="C1718" s="12" t="s">
        <v>46</v>
      </c>
      <c r="D1718" s="12">
        <v>7</v>
      </c>
      <c r="E1718" s="13" t="s">
        <v>1044</v>
      </c>
      <c r="F1718" s="12" t="s">
        <v>116</v>
      </c>
      <c r="G1718" s="12" t="s">
        <v>37</v>
      </c>
      <c r="H1718" s="12" t="s">
        <v>18</v>
      </c>
      <c r="I1718" s="14">
        <v>500000000</v>
      </c>
      <c r="J1718" s="14">
        <v>984000000</v>
      </c>
      <c r="K1718" s="14"/>
      <c r="L1718" s="14">
        <f t="shared" si="40"/>
        <v>1484000000</v>
      </c>
      <c r="M1718" s="12"/>
    </row>
    <row r="1719" spans="1:13" ht="18" customHeight="1">
      <c r="A1719" s="11">
        <v>1713</v>
      </c>
      <c r="B1719" s="11" t="s">
        <v>1248</v>
      </c>
      <c r="C1719" s="11" t="s">
        <v>170</v>
      </c>
      <c r="D1719" s="11">
        <v>7</v>
      </c>
      <c r="E1719" s="20" t="s">
        <v>1337</v>
      </c>
      <c r="F1719" s="57" t="s">
        <v>20</v>
      </c>
      <c r="G1719" s="11" t="s">
        <v>202</v>
      </c>
      <c r="H1719" s="11" t="s">
        <v>0</v>
      </c>
      <c r="I1719" s="31">
        <v>65644000</v>
      </c>
      <c r="J1719" s="31">
        <v>374576000</v>
      </c>
      <c r="K1719" s="31"/>
      <c r="L1719" s="28">
        <f t="shared" si="40"/>
        <v>440220000</v>
      </c>
      <c r="M1719" s="29"/>
    </row>
    <row r="1720" spans="1:13" ht="18" customHeight="1">
      <c r="A1720" s="11">
        <v>1714</v>
      </c>
      <c r="B1720" s="11" t="s">
        <v>1248</v>
      </c>
      <c r="C1720" s="11" t="s">
        <v>170</v>
      </c>
      <c r="D1720" s="11">
        <v>7</v>
      </c>
      <c r="E1720" s="20" t="s">
        <v>1338</v>
      </c>
      <c r="F1720" s="57" t="s">
        <v>20</v>
      </c>
      <c r="G1720" s="11" t="s">
        <v>202</v>
      </c>
      <c r="H1720" s="11" t="s">
        <v>0</v>
      </c>
      <c r="I1720" s="31">
        <v>32658000</v>
      </c>
      <c r="J1720" s="31">
        <v>14300000</v>
      </c>
      <c r="K1720" s="31"/>
      <c r="L1720" s="28">
        <f t="shared" si="40"/>
        <v>46958000</v>
      </c>
      <c r="M1720" s="11"/>
    </row>
    <row r="1721" spans="1:13" ht="18" customHeight="1">
      <c r="A1721" s="11">
        <v>1715</v>
      </c>
      <c r="B1721" s="11" t="s">
        <v>1248</v>
      </c>
      <c r="C1721" s="11" t="s">
        <v>1279</v>
      </c>
      <c r="D1721" s="11">
        <v>7</v>
      </c>
      <c r="E1721" s="20" t="s">
        <v>1339</v>
      </c>
      <c r="F1721" s="11" t="s">
        <v>62</v>
      </c>
      <c r="G1721" s="11" t="s">
        <v>202</v>
      </c>
      <c r="H1721" s="11" t="s">
        <v>26</v>
      </c>
      <c r="I1721" s="28">
        <v>170000000</v>
      </c>
      <c r="J1721" s="28">
        <v>120000000</v>
      </c>
      <c r="K1721" s="28">
        <v>0</v>
      </c>
      <c r="L1721" s="28">
        <f t="shared" si="40"/>
        <v>290000000</v>
      </c>
      <c r="M1721" s="11"/>
    </row>
    <row r="1722" spans="1:13" ht="18" customHeight="1">
      <c r="A1722" s="11">
        <v>1716</v>
      </c>
      <c r="B1722" s="11" t="s">
        <v>1248</v>
      </c>
      <c r="C1722" s="11" t="s">
        <v>1340</v>
      </c>
      <c r="D1722" s="11">
        <v>7</v>
      </c>
      <c r="E1722" s="20" t="s">
        <v>1339</v>
      </c>
      <c r="F1722" s="11" t="s">
        <v>62</v>
      </c>
      <c r="G1722" s="11" t="s">
        <v>202</v>
      </c>
      <c r="H1722" s="11" t="s">
        <v>26</v>
      </c>
      <c r="I1722" s="28">
        <v>170000000</v>
      </c>
      <c r="J1722" s="28">
        <v>120000000</v>
      </c>
      <c r="K1722" s="28">
        <v>0</v>
      </c>
      <c r="L1722" s="28">
        <f t="shared" si="40"/>
        <v>290000000</v>
      </c>
      <c r="M1722" s="29"/>
    </row>
    <row r="1723" spans="1:13" ht="18" customHeight="1">
      <c r="A1723" s="11">
        <v>1717</v>
      </c>
      <c r="B1723" s="11" t="s">
        <v>1248</v>
      </c>
      <c r="C1723" s="11" t="s">
        <v>1340</v>
      </c>
      <c r="D1723" s="11">
        <v>7</v>
      </c>
      <c r="E1723" s="20" t="s">
        <v>1342</v>
      </c>
      <c r="F1723" s="57" t="s">
        <v>20</v>
      </c>
      <c r="G1723" s="11" t="s">
        <v>202</v>
      </c>
      <c r="H1723" s="11" t="s">
        <v>26</v>
      </c>
      <c r="I1723" s="31">
        <v>700000000</v>
      </c>
      <c r="J1723" s="31">
        <v>220000000</v>
      </c>
      <c r="K1723" s="31">
        <v>0</v>
      </c>
      <c r="L1723" s="28">
        <f t="shared" si="40"/>
        <v>920000000</v>
      </c>
      <c r="M1723" s="29"/>
    </row>
    <row r="1724" spans="1:13" ht="18" customHeight="1">
      <c r="A1724" s="11">
        <v>1718</v>
      </c>
      <c r="B1724" s="11" t="s">
        <v>1248</v>
      </c>
      <c r="C1724" s="11" t="s">
        <v>1340</v>
      </c>
      <c r="D1724" s="11">
        <v>7</v>
      </c>
      <c r="E1724" s="20" t="s">
        <v>1341</v>
      </c>
      <c r="F1724" s="57" t="s">
        <v>20</v>
      </c>
      <c r="G1724" s="11" t="s">
        <v>202</v>
      </c>
      <c r="H1724" s="11" t="s">
        <v>26</v>
      </c>
      <c r="I1724" s="31">
        <v>1100000000</v>
      </c>
      <c r="J1724" s="31">
        <v>600000000</v>
      </c>
      <c r="K1724" s="31">
        <v>0</v>
      </c>
      <c r="L1724" s="28">
        <f t="shared" si="40"/>
        <v>1700000000</v>
      </c>
      <c r="M1724" s="11"/>
    </row>
    <row r="1725" spans="1:13" ht="18" customHeight="1">
      <c r="A1725" s="11">
        <v>1719</v>
      </c>
      <c r="B1725" s="11" t="s">
        <v>1248</v>
      </c>
      <c r="C1725" s="11" t="s">
        <v>1266</v>
      </c>
      <c r="D1725" s="11">
        <v>7</v>
      </c>
      <c r="E1725" s="20" t="s">
        <v>1343</v>
      </c>
      <c r="F1725" s="57" t="s">
        <v>20</v>
      </c>
      <c r="G1725" s="11" t="s">
        <v>202</v>
      </c>
      <c r="H1725" s="11" t="s">
        <v>1</v>
      </c>
      <c r="I1725" s="31">
        <v>757770125</v>
      </c>
      <c r="J1725" s="31">
        <v>18994200</v>
      </c>
      <c r="K1725" s="31">
        <v>0</v>
      </c>
      <c r="L1725" s="28">
        <f t="shared" si="40"/>
        <v>776764325</v>
      </c>
      <c r="M1725" s="29"/>
    </row>
    <row r="1726" spans="1:13" ht="18" customHeight="1">
      <c r="A1726" s="11">
        <v>1720</v>
      </c>
      <c r="B1726" s="11" t="s">
        <v>1248</v>
      </c>
      <c r="C1726" s="11" t="s">
        <v>1266</v>
      </c>
      <c r="D1726" s="11">
        <v>7</v>
      </c>
      <c r="E1726" s="20" t="s">
        <v>1344</v>
      </c>
      <c r="F1726" s="57" t="s">
        <v>20</v>
      </c>
      <c r="G1726" s="11" t="s">
        <v>202</v>
      </c>
      <c r="H1726" s="11" t="s">
        <v>1</v>
      </c>
      <c r="I1726" s="31">
        <v>39205000</v>
      </c>
      <c r="J1726" s="31">
        <v>211130000</v>
      </c>
      <c r="K1726" s="31">
        <v>0</v>
      </c>
      <c r="L1726" s="28">
        <f t="shared" si="40"/>
        <v>250335000</v>
      </c>
      <c r="M1726" s="11"/>
    </row>
    <row r="1727" spans="1:13" ht="18" customHeight="1">
      <c r="A1727" s="11">
        <v>1721</v>
      </c>
      <c r="B1727" s="12" t="s">
        <v>1418</v>
      </c>
      <c r="C1727" s="57" t="s">
        <v>540</v>
      </c>
      <c r="D1727" s="112">
        <v>7</v>
      </c>
      <c r="E1727" s="93" t="s">
        <v>1485</v>
      </c>
      <c r="F1727" s="112" t="s">
        <v>116</v>
      </c>
      <c r="G1727" s="12" t="s">
        <v>229</v>
      </c>
      <c r="H1727" s="108" t="s">
        <v>26</v>
      </c>
      <c r="I1727" s="113">
        <v>60000000</v>
      </c>
      <c r="J1727" s="113">
        <v>10000000</v>
      </c>
      <c r="K1727" s="113">
        <v>0</v>
      </c>
      <c r="L1727" s="44">
        <f t="shared" si="40"/>
        <v>70000000</v>
      </c>
      <c r="M1727" s="12"/>
    </row>
    <row r="1728" spans="1:13" ht="18" customHeight="1">
      <c r="A1728" s="11">
        <v>1722</v>
      </c>
      <c r="B1728" s="12" t="s">
        <v>58</v>
      </c>
      <c r="C1728" s="11" t="s">
        <v>185</v>
      </c>
      <c r="D1728" s="11">
        <v>7</v>
      </c>
      <c r="E1728" s="20" t="s">
        <v>254</v>
      </c>
      <c r="F1728" s="11" t="s">
        <v>16</v>
      </c>
      <c r="G1728" s="11" t="s">
        <v>67</v>
      </c>
      <c r="H1728" s="11" t="s">
        <v>26</v>
      </c>
      <c r="I1728" s="15">
        <v>39252000000</v>
      </c>
      <c r="J1728" s="15">
        <v>14406000000</v>
      </c>
      <c r="K1728" s="15">
        <v>14406000000</v>
      </c>
      <c r="L1728" s="15">
        <f t="shared" si="40"/>
        <v>68064000000</v>
      </c>
      <c r="M1728" s="29"/>
    </row>
    <row r="1729" spans="1:13" ht="18" customHeight="1">
      <c r="A1729" s="11">
        <v>1723</v>
      </c>
      <c r="B1729" s="11" t="s">
        <v>58</v>
      </c>
      <c r="C1729" s="11" t="s">
        <v>1638</v>
      </c>
      <c r="D1729" s="11">
        <v>7</v>
      </c>
      <c r="E1729" s="20" t="s">
        <v>1740</v>
      </c>
      <c r="F1729" s="57" t="s">
        <v>20</v>
      </c>
      <c r="G1729" s="11" t="s">
        <v>17</v>
      </c>
      <c r="H1729" s="11" t="s">
        <v>0</v>
      </c>
      <c r="I1729" s="15">
        <v>3128073000</v>
      </c>
      <c r="J1729" s="15">
        <v>1127468000</v>
      </c>
      <c r="K1729" s="15">
        <v>430722000</v>
      </c>
      <c r="L1729" s="15">
        <f t="shared" si="40"/>
        <v>4686263000</v>
      </c>
      <c r="M1729" s="11"/>
    </row>
    <row r="1730" spans="1:13" ht="18" customHeight="1">
      <c r="A1730" s="11">
        <v>1724</v>
      </c>
      <c r="B1730" s="12" t="s">
        <v>58</v>
      </c>
      <c r="C1730" s="11" t="s">
        <v>1638</v>
      </c>
      <c r="D1730" s="11">
        <v>7</v>
      </c>
      <c r="E1730" s="20" t="s">
        <v>1732</v>
      </c>
      <c r="F1730" s="57" t="s">
        <v>20</v>
      </c>
      <c r="G1730" s="11" t="s">
        <v>37</v>
      </c>
      <c r="H1730" s="11" t="s">
        <v>31</v>
      </c>
      <c r="I1730" s="28">
        <v>720000000</v>
      </c>
      <c r="J1730" s="28">
        <v>5437557000</v>
      </c>
      <c r="K1730" s="28"/>
      <c r="L1730" s="28">
        <f t="shared" si="40"/>
        <v>6157557000</v>
      </c>
      <c r="M1730" s="11" t="s">
        <v>397</v>
      </c>
    </row>
    <row r="1731" spans="1:13" ht="18" customHeight="1">
      <c r="A1731" s="11">
        <v>1725</v>
      </c>
      <c r="B1731" s="12" t="s">
        <v>58</v>
      </c>
      <c r="C1731" s="11" t="s">
        <v>1638</v>
      </c>
      <c r="D1731" s="11">
        <v>7</v>
      </c>
      <c r="E1731" s="20" t="s">
        <v>1733</v>
      </c>
      <c r="F1731" s="57" t="s">
        <v>20</v>
      </c>
      <c r="G1731" s="11" t="s">
        <v>37</v>
      </c>
      <c r="H1731" s="11" t="s">
        <v>26</v>
      </c>
      <c r="I1731" s="28">
        <v>377000000</v>
      </c>
      <c r="J1731" s="28">
        <v>1183863000</v>
      </c>
      <c r="K1731" s="28"/>
      <c r="L1731" s="28">
        <f t="shared" si="40"/>
        <v>1560863000</v>
      </c>
      <c r="M1731" s="11"/>
    </row>
    <row r="1732" spans="1:13" ht="18" customHeight="1">
      <c r="A1732" s="11">
        <v>1726</v>
      </c>
      <c r="B1732" s="11" t="s">
        <v>58</v>
      </c>
      <c r="C1732" s="11" t="s">
        <v>1638</v>
      </c>
      <c r="D1732" s="11">
        <v>7</v>
      </c>
      <c r="E1732" s="20" t="s">
        <v>1739</v>
      </c>
      <c r="F1732" s="57" t="s">
        <v>20</v>
      </c>
      <c r="G1732" s="11" t="s">
        <v>17</v>
      </c>
      <c r="H1732" s="11" t="s">
        <v>0</v>
      </c>
      <c r="I1732" s="15">
        <v>1500000000</v>
      </c>
      <c r="J1732" s="15">
        <v>2550000000</v>
      </c>
      <c r="K1732" s="15"/>
      <c r="L1732" s="15">
        <f t="shared" si="40"/>
        <v>4050000000</v>
      </c>
      <c r="M1732" s="11"/>
    </row>
    <row r="1733" spans="1:13" ht="18" customHeight="1">
      <c r="A1733" s="11">
        <v>1727</v>
      </c>
      <c r="B1733" s="11" t="s">
        <v>58</v>
      </c>
      <c r="C1733" s="11" t="s">
        <v>1638</v>
      </c>
      <c r="D1733" s="11">
        <v>7</v>
      </c>
      <c r="E1733" s="20" t="s">
        <v>1738</v>
      </c>
      <c r="F1733" s="11" t="s">
        <v>72</v>
      </c>
      <c r="G1733" s="11" t="s">
        <v>17</v>
      </c>
      <c r="H1733" s="11" t="s">
        <v>0</v>
      </c>
      <c r="I1733" s="15">
        <v>950000000</v>
      </c>
      <c r="J1733" s="15">
        <v>410000000</v>
      </c>
      <c r="K1733" s="15"/>
      <c r="L1733" s="15">
        <f t="shared" si="40"/>
        <v>1360000000</v>
      </c>
      <c r="M1733" s="11"/>
    </row>
    <row r="1734" spans="1:13" ht="18" customHeight="1">
      <c r="A1734" s="11">
        <v>1728</v>
      </c>
      <c r="B1734" s="12" t="s">
        <v>58</v>
      </c>
      <c r="C1734" s="11" t="s">
        <v>1638</v>
      </c>
      <c r="D1734" s="11">
        <v>7</v>
      </c>
      <c r="E1734" s="20" t="s">
        <v>1735</v>
      </c>
      <c r="F1734" s="57" t="s">
        <v>20</v>
      </c>
      <c r="G1734" s="11" t="s">
        <v>37</v>
      </c>
      <c r="H1734" s="11" t="s">
        <v>26</v>
      </c>
      <c r="I1734" s="28">
        <v>3266500000</v>
      </c>
      <c r="J1734" s="28">
        <f>303000000+500000000+160000000+238000000+220000000</f>
        <v>1421000000</v>
      </c>
      <c r="K1734" s="28"/>
      <c r="L1734" s="28">
        <f t="shared" si="40"/>
        <v>4687500000</v>
      </c>
      <c r="M1734" s="11"/>
    </row>
    <row r="1735" spans="1:13" ht="18" customHeight="1">
      <c r="A1735" s="11">
        <v>1729</v>
      </c>
      <c r="B1735" s="12" t="s">
        <v>58</v>
      </c>
      <c r="C1735" s="11" t="s">
        <v>1638</v>
      </c>
      <c r="D1735" s="11">
        <v>7</v>
      </c>
      <c r="E1735" s="20" t="s">
        <v>1736</v>
      </c>
      <c r="F1735" s="57" t="s">
        <v>20</v>
      </c>
      <c r="G1735" s="11" t="s">
        <v>37</v>
      </c>
      <c r="H1735" s="11" t="s">
        <v>18</v>
      </c>
      <c r="I1735" s="28">
        <v>2178552000</v>
      </c>
      <c r="J1735" s="28">
        <f>500000000+250000000</f>
        <v>750000000</v>
      </c>
      <c r="K1735" s="28"/>
      <c r="L1735" s="28">
        <f t="shared" ref="L1735:L1766" si="41">I1735+J1735+K1735</f>
        <v>2928552000</v>
      </c>
      <c r="M1735" s="11"/>
    </row>
    <row r="1736" spans="1:13" ht="18" customHeight="1">
      <c r="A1736" s="11">
        <v>1730</v>
      </c>
      <c r="B1736" s="12" t="s">
        <v>58</v>
      </c>
      <c r="C1736" s="11" t="s">
        <v>1638</v>
      </c>
      <c r="D1736" s="11">
        <v>7</v>
      </c>
      <c r="E1736" s="20" t="s">
        <v>1737</v>
      </c>
      <c r="F1736" s="57" t="s">
        <v>20</v>
      </c>
      <c r="G1736" s="11" t="s">
        <v>37</v>
      </c>
      <c r="H1736" s="11" t="s">
        <v>18</v>
      </c>
      <c r="I1736" s="28">
        <v>3501410000</v>
      </c>
      <c r="J1736" s="28">
        <v>200000000</v>
      </c>
      <c r="K1736" s="28"/>
      <c r="L1736" s="28">
        <f t="shared" si="41"/>
        <v>3701410000</v>
      </c>
      <c r="M1736" s="11"/>
    </row>
    <row r="1737" spans="1:13" ht="18" customHeight="1">
      <c r="A1737" s="11">
        <v>1731</v>
      </c>
      <c r="B1737" s="12" t="s">
        <v>58</v>
      </c>
      <c r="C1737" s="11" t="s">
        <v>1638</v>
      </c>
      <c r="D1737" s="11">
        <v>7</v>
      </c>
      <c r="E1737" s="20" t="s">
        <v>1729</v>
      </c>
      <c r="F1737" s="57" t="s">
        <v>20</v>
      </c>
      <c r="G1737" s="11" t="s">
        <v>37</v>
      </c>
      <c r="H1737" s="11" t="s">
        <v>26</v>
      </c>
      <c r="I1737" s="28">
        <v>3266500000</v>
      </c>
      <c r="J1737" s="28">
        <f>303000000+500000000+160000000+238000000+220000000</f>
        <v>1421000000</v>
      </c>
      <c r="K1737" s="28"/>
      <c r="L1737" s="28">
        <f t="shared" si="41"/>
        <v>4687500000</v>
      </c>
      <c r="M1737" s="11"/>
    </row>
    <row r="1738" spans="1:13" ht="18" customHeight="1">
      <c r="A1738" s="11">
        <v>1732</v>
      </c>
      <c r="B1738" s="12" t="s">
        <v>58</v>
      </c>
      <c r="C1738" s="11" t="s">
        <v>1638</v>
      </c>
      <c r="D1738" s="11">
        <v>7</v>
      </c>
      <c r="E1738" s="20" t="s">
        <v>1734</v>
      </c>
      <c r="F1738" s="11" t="s">
        <v>62</v>
      </c>
      <c r="G1738" s="11" t="s">
        <v>37</v>
      </c>
      <c r="H1738" s="11" t="s">
        <v>18</v>
      </c>
      <c r="I1738" s="28">
        <v>400000000</v>
      </c>
      <c r="J1738" s="28"/>
      <c r="K1738" s="28"/>
      <c r="L1738" s="28">
        <f t="shared" si="41"/>
        <v>400000000</v>
      </c>
      <c r="M1738" s="11"/>
    </row>
    <row r="1739" spans="1:13" ht="18" customHeight="1">
      <c r="A1739" s="11">
        <v>1733</v>
      </c>
      <c r="B1739" s="12" t="s">
        <v>58</v>
      </c>
      <c r="C1739" s="11" t="s">
        <v>1638</v>
      </c>
      <c r="D1739" s="11">
        <v>7</v>
      </c>
      <c r="E1739" s="20" t="s">
        <v>1730</v>
      </c>
      <c r="F1739" s="57" t="s">
        <v>20</v>
      </c>
      <c r="G1739" s="11" t="s">
        <v>37</v>
      </c>
      <c r="H1739" s="11" t="s">
        <v>18</v>
      </c>
      <c r="I1739" s="28">
        <v>2178552000</v>
      </c>
      <c r="J1739" s="28">
        <f>500000000+250000000</f>
        <v>750000000</v>
      </c>
      <c r="K1739" s="28"/>
      <c r="L1739" s="28">
        <f t="shared" si="41"/>
        <v>2928552000</v>
      </c>
      <c r="M1739" s="11"/>
    </row>
    <row r="1740" spans="1:13" ht="18" customHeight="1">
      <c r="A1740" s="11">
        <v>1734</v>
      </c>
      <c r="B1740" s="12" t="s">
        <v>58</v>
      </c>
      <c r="C1740" s="11" t="s">
        <v>1638</v>
      </c>
      <c r="D1740" s="11">
        <v>7</v>
      </c>
      <c r="E1740" s="20" t="s">
        <v>1731</v>
      </c>
      <c r="F1740" s="57" t="s">
        <v>20</v>
      </c>
      <c r="G1740" s="11" t="s">
        <v>37</v>
      </c>
      <c r="H1740" s="11" t="s">
        <v>18</v>
      </c>
      <c r="I1740" s="28">
        <v>3501410000</v>
      </c>
      <c r="J1740" s="28">
        <v>200000000</v>
      </c>
      <c r="K1740" s="28"/>
      <c r="L1740" s="28">
        <f t="shared" si="41"/>
        <v>3701410000</v>
      </c>
      <c r="M1740" s="11"/>
    </row>
    <row r="1741" spans="1:13" ht="18" customHeight="1">
      <c r="A1741" s="11">
        <v>1735</v>
      </c>
      <c r="B1741" s="12" t="s">
        <v>58</v>
      </c>
      <c r="C1741" s="32" t="s">
        <v>63</v>
      </c>
      <c r="D1741" s="139">
        <v>7</v>
      </c>
      <c r="E1741" s="135" t="s">
        <v>1727</v>
      </c>
      <c r="F1741" s="11" t="s">
        <v>64</v>
      </c>
      <c r="G1741" s="136" t="s">
        <v>1619</v>
      </c>
      <c r="H1741" s="11" t="s">
        <v>18</v>
      </c>
      <c r="I1741" s="137">
        <v>3600000000</v>
      </c>
      <c r="J1741" s="138">
        <v>900000000</v>
      </c>
      <c r="K1741" s="15"/>
      <c r="L1741" s="15">
        <f t="shared" si="41"/>
        <v>4500000000</v>
      </c>
      <c r="M1741" s="11"/>
    </row>
    <row r="1742" spans="1:13" ht="18" customHeight="1">
      <c r="A1742" s="11">
        <v>1736</v>
      </c>
      <c r="B1742" s="46" t="s">
        <v>58</v>
      </c>
      <c r="C1742" s="46" t="s">
        <v>59</v>
      </c>
      <c r="D1742" s="46">
        <v>7</v>
      </c>
      <c r="E1742" s="53" t="s">
        <v>265</v>
      </c>
      <c r="F1742" s="57" t="s">
        <v>20</v>
      </c>
      <c r="G1742" s="46" t="s">
        <v>60</v>
      </c>
      <c r="H1742" s="46" t="s">
        <v>26</v>
      </c>
      <c r="I1742" s="52">
        <v>700000000</v>
      </c>
      <c r="J1742" s="52">
        <v>5330000000</v>
      </c>
      <c r="K1742" s="52"/>
      <c r="L1742" s="52">
        <f t="shared" si="41"/>
        <v>6030000000</v>
      </c>
      <c r="M1742" s="46"/>
    </row>
    <row r="1743" spans="1:13" ht="18" customHeight="1">
      <c r="A1743" s="11">
        <v>1737</v>
      </c>
      <c r="B1743" s="46" t="s">
        <v>58</v>
      </c>
      <c r="C1743" s="46" t="s">
        <v>59</v>
      </c>
      <c r="D1743" s="46">
        <v>7</v>
      </c>
      <c r="E1743" s="53" t="s">
        <v>264</v>
      </c>
      <c r="F1743" s="57" t="s">
        <v>20</v>
      </c>
      <c r="G1743" s="46" t="s">
        <v>60</v>
      </c>
      <c r="H1743" s="46" t="s">
        <v>1</v>
      </c>
      <c r="I1743" s="52">
        <v>750000000</v>
      </c>
      <c r="J1743" s="52">
        <v>7750000000</v>
      </c>
      <c r="K1743" s="52"/>
      <c r="L1743" s="52">
        <f t="shared" si="41"/>
        <v>8500000000</v>
      </c>
      <c r="M1743" s="46"/>
    </row>
    <row r="1744" spans="1:13" ht="18" customHeight="1">
      <c r="A1744" s="11">
        <v>1738</v>
      </c>
      <c r="B1744" s="12" t="s">
        <v>58</v>
      </c>
      <c r="C1744" s="12" t="s">
        <v>71</v>
      </c>
      <c r="D1744" s="12">
        <v>7</v>
      </c>
      <c r="E1744" s="13" t="s">
        <v>1728</v>
      </c>
      <c r="F1744" s="57" t="s">
        <v>20</v>
      </c>
      <c r="G1744" s="12" t="s">
        <v>17</v>
      </c>
      <c r="H1744" s="12" t="s">
        <v>0</v>
      </c>
      <c r="I1744" s="14">
        <v>2890000000</v>
      </c>
      <c r="J1744" s="14">
        <v>7500000000</v>
      </c>
      <c r="K1744" s="14"/>
      <c r="L1744" s="14">
        <f t="shared" si="41"/>
        <v>10390000000</v>
      </c>
      <c r="M1744" s="11"/>
    </row>
    <row r="1745" spans="1:13" ht="18" customHeight="1">
      <c r="A1745" s="11">
        <v>1739</v>
      </c>
      <c r="B1745" s="46" t="s">
        <v>1919</v>
      </c>
      <c r="C1745" s="46" t="s">
        <v>29</v>
      </c>
      <c r="D1745" s="46">
        <v>7</v>
      </c>
      <c r="E1745" s="53" t="s">
        <v>2214</v>
      </c>
      <c r="F1745" s="11" t="s">
        <v>62</v>
      </c>
      <c r="G1745" s="46" t="s">
        <v>76</v>
      </c>
      <c r="H1745" s="46" t="s">
        <v>18</v>
      </c>
      <c r="I1745" s="133">
        <v>280000000</v>
      </c>
      <c r="J1745" s="133">
        <v>20000000</v>
      </c>
      <c r="K1745" s="133"/>
      <c r="L1745" s="133">
        <f t="shared" si="41"/>
        <v>300000000</v>
      </c>
      <c r="M1745" s="46"/>
    </row>
    <row r="1746" spans="1:13" ht="18" customHeight="1">
      <c r="A1746" s="11">
        <v>1740</v>
      </c>
      <c r="B1746" s="46" t="s">
        <v>1919</v>
      </c>
      <c r="C1746" s="46" t="s">
        <v>1958</v>
      </c>
      <c r="D1746" s="46">
        <v>7</v>
      </c>
      <c r="E1746" s="53" t="s">
        <v>2209</v>
      </c>
      <c r="F1746" s="11" t="s">
        <v>62</v>
      </c>
      <c r="G1746" s="46" t="s">
        <v>151</v>
      </c>
      <c r="H1746" s="46" t="s">
        <v>18</v>
      </c>
      <c r="I1746" s="133">
        <v>90000000</v>
      </c>
      <c r="J1746" s="133">
        <v>80000000</v>
      </c>
      <c r="K1746" s="133"/>
      <c r="L1746" s="133">
        <f t="shared" si="41"/>
        <v>170000000</v>
      </c>
      <c r="M1746" s="46"/>
    </row>
    <row r="1747" spans="1:13" ht="18" customHeight="1">
      <c r="A1747" s="11">
        <v>1741</v>
      </c>
      <c r="B1747" s="46" t="s">
        <v>1919</v>
      </c>
      <c r="C1747" s="46" t="s">
        <v>2071</v>
      </c>
      <c r="D1747" s="46">
        <v>7</v>
      </c>
      <c r="E1747" s="53" t="s">
        <v>2210</v>
      </c>
      <c r="F1747" s="11" t="s">
        <v>62</v>
      </c>
      <c r="G1747" s="46" t="s">
        <v>151</v>
      </c>
      <c r="H1747" s="46" t="s">
        <v>0</v>
      </c>
      <c r="I1747" s="133">
        <v>100000000</v>
      </c>
      <c r="J1747" s="133">
        <v>60000000</v>
      </c>
      <c r="K1747" s="133"/>
      <c r="L1747" s="133">
        <f t="shared" si="41"/>
        <v>160000000</v>
      </c>
      <c r="M1747" s="46"/>
    </row>
    <row r="1748" spans="1:13" ht="18" customHeight="1">
      <c r="A1748" s="11">
        <v>1742</v>
      </c>
      <c r="B1748" s="46" t="s">
        <v>1919</v>
      </c>
      <c r="C1748" s="46" t="s">
        <v>115</v>
      </c>
      <c r="D1748" s="46">
        <v>7</v>
      </c>
      <c r="E1748" s="53" t="s">
        <v>2211</v>
      </c>
      <c r="F1748" s="46" t="s">
        <v>116</v>
      </c>
      <c r="G1748" s="46" t="s">
        <v>151</v>
      </c>
      <c r="H1748" s="46" t="s">
        <v>26</v>
      </c>
      <c r="I1748" s="133">
        <v>578483000</v>
      </c>
      <c r="J1748" s="133">
        <v>196124000</v>
      </c>
      <c r="K1748" s="133">
        <v>0</v>
      </c>
      <c r="L1748" s="133">
        <f t="shared" si="41"/>
        <v>774607000</v>
      </c>
      <c r="M1748" s="46"/>
    </row>
    <row r="1749" spans="1:13" ht="18" customHeight="1">
      <c r="A1749" s="11">
        <v>1743</v>
      </c>
      <c r="B1749" s="46" t="s">
        <v>74</v>
      </c>
      <c r="C1749" s="59" t="s">
        <v>43</v>
      </c>
      <c r="D1749" s="46">
        <v>7</v>
      </c>
      <c r="E1749" s="53" t="s">
        <v>2213</v>
      </c>
      <c r="F1749" s="57" t="s">
        <v>20</v>
      </c>
      <c r="G1749" s="46" t="s">
        <v>75</v>
      </c>
      <c r="H1749" s="46" t="s">
        <v>18</v>
      </c>
      <c r="I1749" s="133">
        <v>600000000</v>
      </c>
      <c r="J1749" s="133">
        <v>0</v>
      </c>
      <c r="K1749" s="133"/>
      <c r="L1749" s="133">
        <f t="shared" si="41"/>
        <v>600000000</v>
      </c>
      <c r="M1749" s="29"/>
    </row>
    <row r="1750" spans="1:13" ht="18" customHeight="1">
      <c r="A1750" s="11">
        <v>1744</v>
      </c>
      <c r="B1750" s="46" t="s">
        <v>1919</v>
      </c>
      <c r="C1750" s="46" t="s">
        <v>376</v>
      </c>
      <c r="D1750" s="46">
        <v>7</v>
      </c>
      <c r="E1750" s="53" t="s">
        <v>2212</v>
      </c>
      <c r="F1750" s="11" t="s">
        <v>62</v>
      </c>
      <c r="G1750" s="46" t="s">
        <v>151</v>
      </c>
      <c r="H1750" s="46" t="s">
        <v>31</v>
      </c>
      <c r="I1750" s="133">
        <v>80000000</v>
      </c>
      <c r="J1750" s="133">
        <v>0</v>
      </c>
      <c r="K1750" s="133">
        <v>0</v>
      </c>
      <c r="L1750" s="133">
        <f t="shared" si="41"/>
        <v>80000000</v>
      </c>
      <c r="M1750" s="29" t="s">
        <v>734</v>
      </c>
    </row>
    <row r="1751" spans="1:13" ht="18" customHeight="1">
      <c r="A1751" s="11">
        <v>1745</v>
      </c>
      <c r="B1751" s="11" t="s">
        <v>2232</v>
      </c>
      <c r="C1751" s="11" t="s">
        <v>2237</v>
      </c>
      <c r="D1751" s="11">
        <v>7</v>
      </c>
      <c r="E1751" s="22" t="s">
        <v>2281</v>
      </c>
      <c r="F1751" s="57" t="s">
        <v>20</v>
      </c>
      <c r="G1751" s="11" t="s">
        <v>2241</v>
      </c>
      <c r="H1751" s="11" t="s">
        <v>0</v>
      </c>
      <c r="I1751" s="15">
        <v>1000000000</v>
      </c>
      <c r="J1751" s="15">
        <v>2000000000</v>
      </c>
      <c r="K1751" s="15">
        <v>0</v>
      </c>
      <c r="L1751" s="14">
        <f t="shared" si="41"/>
        <v>3000000000</v>
      </c>
      <c r="M1751" s="29"/>
    </row>
    <row r="1752" spans="1:13" ht="18" customHeight="1">
      <c r="A1752" s="11">
        <v>1746</v>
      </c>
      <c r="B1752" s="11" t="s">
        <v>2232</v>
      </c>
      <c r="C1752" s="11" t="s">
        <v>2237</v>
      </c>
      <c r="D1752" s="11">
        <v>7</v>
      </c>
      <c r="E1752" s="22" t="s">
        <v>2280</v>
      </c>
      <c r="F1752" s="57" t="s">
        <v>20</v>
      </c>
      <c r="G1752" s="11" t="s">
        <v>229</v>
      </c>
      <c r="H1752" s="11" t="s">
        <v>0</v>
      </c>
      <c r="I1752" s="15">
        <v>1000000000</v>
      </c>
      <c r="J1752" s="15">
        <v>2000000000</v>
      </c>
      <c r="K1752" s="15">
        <v>0</v>
      </c>
      <c r="L1752" s="14">
        <f t="shared" si="41"/>
        <v>3000000000</v>
      </c>
      <c r="M1752" s="11"/>
    </row>
    <row r="1753" spans="1:13" ht="18" customHeight="1">
      <c r="A1753" s="11">
        <v>1747</v>
      </c>
      <c r="B1753" s="11" t="s">
        <v>2232</v>
      </c>
      <c r="C1753" s="11" t="s">
        <v>2237</v>
      </c>
      <c r="D1753" s="11">
        <v>7</v>
      </c>
      <c r="E1753" s="22" t="s">
        <v>2283</v>
      </c>
      <c r="F1753" s="11" t="s">
        <v>72</v>
      </c>
      <c r="G1753" s="11" t="s">
        <v>198</v>
      </c>
      <c r="H1753" s="11" t="s">
        <v>26</v>
      </c>
      <c r="I1753" s="15">
        <v>750000000</v>
      </c>
      <c r="J1753" s="15">
        <v>150000000</v>
      </c>
      <c r="K1753" s="15">
        <v>0</v>
      </c>
      <c r="L1753" s="14">
        <f t="shared" si="41"/>
        <v>900000000</v>
      </c>
      <c r="M1753" s="29"/>
    </row>
    <row r="1754" spans="1:13" ht="18" customHeight="1">
      <c r="A1754" s="11">
        <v>1748</v>
      </c>
      <c r="B1754" s="11" t="s">
        <v>2232</v>
      </c>
      <c r="C1754" s="11" t="s">
        <v>2237</v>
      </c>
      <c r="D1754" s="11">
        <v>7</v>
      </c>
      <c r="E1754" s="22" t="s">
        <v>2282</v>
      </c>
      <c r="F1754" s="11" t="s">
        <v>72</v>
      </c>
      <c r="G1754" s="11" t="s">
        <v>229</v>
      </c>
      <c r="H1754" s="11" t="s">
        <v>26</v>
      </c>
      <c r="I1754" s="15">
        <v>750000000</v>
      </c>
      <c r="J1754" s="15">
        <v>150000000</v>
      </c>
      <c r="K1754" s="15">
        <v>0</v>
      </c>
      <c r="L1754" s="14">
        <f t="shared" si="41"/>
        <v>900000000</v>
      </c>
      <c r="M1754" s="29"/>
    </row>
    <row r="1755" spans="1:13" ht="18" customHeight="1">
      <c r="A1755" s="11">
        <v>1749</v>
      </c>
      <c r="B1755" s="108" t="s">
        <v>79</v>
      </c>
      <c r="C1755" s="108" t="s">
        <v>83</v>
      </c>
      <c r="D1755" s="46">
        <v>7</v>
      </c>
      <c r="E1755" s="55" t="s">
        <v>2285</v>
      </c>
      <c r="F1755" s="57" t="s">
        <v>20</v>
      </c>
      <c r="G1755" s="46" t="s">
        <v>202</v>
      </c>
      <c r="H1755" s="46" t="s">
        <v>1</v>
      </c>
      <c r="I1755" s="54">
        <v>100000000</v>
      </c>
      <c r="J1755" s="54">
        <v>50000000</v>
      </c>
      <c r="K1755" s="52"/>
      <c r="L1755" s="14">
        <f t="shared" si="41"/>
        <v>150000000</v>
      </c>
      <c r="M1755" s="46"/>
    </row>
    <row r="1756" spans="1:13" ht="18" customHeight="1">
      <c r="A1756" s="11">
        <v>1750</v>
      </c>
      <c r="B1756" s="112" t="s">
        <v>2232</v>
      </c>
      <c r="C1756" s="112" t="s">
        <v>59</v>
      </c>
      <c r="D1756" s="112">
        <v>7</v>
      </c>
      <c r="E1756" s="93" t="s">
        <v>2284</v>
      </c>
      <c r="F1756" s="57" t="s">
        <v>20</v>
      </c>
      <c r="G1756" s="108" t="s">
        <v>154</v>
      </c>
      <c r="H1756" s="173" t="s">
        <v>18</v>
      </c>
      <c r="I1756" s="175">
        <v>2000000000</v>
      </c>
      <c r="J1756" s="175"/>
      <c r="K1756" s="175"/>
      <c r="L1756" s="14">
        <f t="shared" si="41"/>
        <v>2000000000</v>
      </c>
      <c r="M1756" s="213"/>
    </row>
    <row r="1757" spans="1:13" ht="18" customHeight="1">
      <c r="A1757" s="11">
        <v>1751</v>
      </c>
      <c r="B1757" s="173" t="s">
        <v>2232</v>
      </c>
      <c r="C1757" s="173" t="s">
        <v>59</v>
      </c>
      <c r="D1757" s="173">
        <v>7</v>
      </c>
      <c r="E1757" s="176" t="s">
        <v>2287</v>
      </c>
      <c r="F1757" s="57" t="s">
        <v>20</v>
      </c>
      <c r="G1757" s="173" t="s">
        <v>202</v>
      </c>
      <c r="H1757" s="108" t="s">
        <v>26</v>
      </c>
      <c r="I1757" s="175">
        <v>1900000000</v>
      </c>
      <c r="J1757" s="175">
        <v>24300000000</v>
      </c>
      <c r="K1757" s="175"/>
      <c r="L1757" s="14">
        <f t="shared" si="41"/>
        <v>26200000000</v>
      </c>
      <c r="M1757" s="173" t="s">
        <v>397</v>
      </c>
    </row>
    <row r="1758" spans="1:13" ht="18" customHeight="1">
      <c r="A1758" s="11">
        <v>1752</v>
      </c>
      <c r="B1758" s="173" t="s">
        <v>2232</v>
      </c>
      <c r="C1758" s="173" t="s">
        <v>59</v>
      </c>
      <c r="D1758" s="173">
        <v>7</v>
      </c>
      <c r="E1758" s="176" t="s">
        <v>2286</v>
      </c>
      <c r="F1758" s="57" t="s">
        <v>20</v>
      </c>
      <c r="G1758" s="173" t="s">
        <v>202</v>
      </c>
      <c r="H1758" s="108" t="s">
        <v>26</v>
      </c>
      <c r="I1758" s="175">
        <v>4000000000</v>
      </c>
      <c r="J1758" s="175">
        <f>3139000000+18450000000</f>
        <v>21589000000</v>
      </c>
      <c r="K1758" s="175"/>
      <c r="L1758" s="14">
        <f t="shared" si="41"/>
        <v>25589000000</v>
      </c>
      <c r="M1758" s="173" t="s">
        <v>397</v>
      </c>
    </row>
    <row r="1759" spans="1:13" ht="18" customHeight="1">
      <c r="A1759" s="11">
        <v>1753</v>
      </c>
      <c r="B1759" s="173" t="s">
        <v>2232</v>
      </c>
      <c r="C1759" s="173" t="s">
        <v>59</v>
      </c>
      <c r="D1759" s="173">
        <v>7</v>
      </c>
      <c r="E1759" s="176" t="s">
        <v>2289</v>
      </c>
      <c r="F1759" s="173" t="s">
        <v>72</v>
      </c>
      <c r="G1759" s="173" t="s">
        <v>202</v>
      </c>
      <c r="H1759" s="12" t="s">
        <v>26</v>
      </c>
      <c r="I1759" s="175">
        <v>250000000</v>
      </c>
      <c r="J1759" s="175">
        <v>30000000</v>
      </c>
      <c r="K1759" s="175"/>
      <c r="L1759" s="14">
        <f t="shared" si="41"/>
        <v>280000000</v>
      </c>
      <c r="M1759" s="173"/>
    </row>
    <row r="1760" spans="1:13" ht="18" customHeight="1">
      <c r="A1760" s="11">
        <v>1754</v>
      </c>
      <c r="B1760" s="173" t="s">
        <v>2232</v>
      </c>
      <c r="C1760" s="173" t="s">
        <v>59</v>
      </c>
      <c r="D1760" s="173">
        <v>7</v>
      </c>
      <c r="E1760" s="176" t="s">
        <v>2288</v>
      </c>
      <c r="F1760" s="173" t="s">
        <v>149</v>
      </c>
      <c r="G1760" s="173" t="s">
        <v>202</v>
      </c>
      <c r="H1760" s="12" t="s">
        <v>26</v>
      </c>
      <c r="I1760" s="175">
        <v>300000000</v>
      </c>
      <c r="J1760" s="175">
        <v>30000000</v>
      </c>
      <c r="K1760" s="175"/>
      <c r="L1760" s="14">
        <f t="shared" si="41"/>
        <v>330000000</v>
      </c>
      <c r="M1760" s="173"/>
    </row>
    <row r="1761" spans="1:13" ht="18" customHeight="1">
      <c r="A1761" s="11">
        <v>1755</v>
      </c>
      <c r="B1761" s="11" t="s">
        <v>85</v>
      </c>
      <c r="C1761" s="11" t="s">
        <v>2607</v>
      </c>
      <c r="D1761" s="11">
        <v>7</v>
      </c>
      <c r="E1761" s="22" t="s">
        <v>2663</v>
      </c>
      <c r="F1761" s="11" t="s">
        <v>28</v>
      </c>
      <c r="G1761" s="11" t="s">
        <v>70</v>
      </c>
      <c r="H1761" s="11" t="s">
        <v>18</v>
      </c>
      <c r="I1761" s="15">
        <v>24715891</v>
      </c>
      <c r="J1761" s="15">
        <v>43681970</v>
      </c>
      <c r="K1761" s="15"/>
      <c r="L1761" s="15">
        <f t="shared" si="41"/>
        <v>68397861</v>
      </c>
      <c r="M1761" s="11"/>
    </row>
    <row r="1762" spans="1:13" ht="18" customHeight="1">
      <c r="A1762" s="11">
        <v>1756</v>
      </c>
      <c r="B1762" s="11" t="s">
        <v>85</v>
      </c>
      <c r="C1762" s="11" t="s">
        <v>186</v>
      </c>
      <c r="D1762" s="11">
        <v>7</v>
      </c>
      <c r="E1762" s="22" t="s">
        <v>2667</v>
      </c>
      <c r="F1762" s="57" t="s">
        <v>20</v>
      </c>
      <c r="G1762" s="11" t="s">
        <v>70</v>
      </c>
      <c r="H1762" s="11" t="s">
        <v>18</v>
      </c>
      <c r="I1762" s="15">
        <v>87000000</v>
      </c>
      <c r="J1762" s="15">
        <v>100000000</v>
      </c>
      <c r="K1762" s="15"/>
      <c r="L1762" s="15">
        <f t="shared" si="41"/>
        <v>187000000</v>
      </c>
      <c r="M1762" s="11"/>
    </row>
    <row r="1763" spans="1:13" ht="18" customHeight="1">
      <c r="A1763" s="11">
        <v>1757</v>
      </c>
      <c r="B1763" s="11" t="s">
        <v>85</v>
      </c>
      <c r="C1763" s="11" t="s">
        <v>2614</v>
      </c>
      <c r="D1763" s="11">
        <v>7</v>
      </c>
      <c r="E1763" s="39" t="s">
        <v>2666</v>
      </c>
      <c r="F1763" s="11" t="s">
        <v>116</v>
      </c>
      <c r="G1763" s="11" t="s">
        <v>60</v>
      </c>
      <c r="H1763" s="11" t="s">
        <v>18</v>
      </c>
      <c r="I1763" s="45">
        <v>1000000000</v>
      </c>
      <c r="J1763" s="45">
        <v>1000000000</v>
      </c>
      <c r="K1763" s="45">
        <v>1000000000</v>
      </c>
      <c r="L1763" s="15">
        <f t="shared" si="41"/>
        <v>3000000000</v>
      </c>
      <c r="M1763" s="11"/>
    </row>
    <row r="1764" spans="1:13" ht="18" customHeight="1">
      <c r="A1764" s="11">
        <v>1758</v>
      </c>
      <c r="B1764" s="11" t="s">
        <v>85</v>
      </c>
      <c r="C1764" s="11" t="s">
        <v>88</v>
      </c>
      <c r="D1764" s="11">
        <v>7</v>
      </c>
      <c r="E1764" s="22" t="s">
        <v>2664</v>
      </c>
      <c r="F1764" s="11" t="s">
        <v>28</v>
      </c>
      <c r="G1764" s="11" t="s">
        <v>2558</v>
      </c>
      <c r="H1764" s="11" t="s">
        <v>26</v>
      </c>
      <c r="I1764" s="15">
        <v>95000000</v>
      </c>
      <c r="J1764" s="15"/>
      <c r="K1764" s="15"/>
      <c r="L1764" s="15">
        <f t="shared" si="41"/>
        <v>95000000</v>
      </c>
      <c r="M1764" s="11"/>
    </row>
    <row r="1765" spans="1:13" ht="18" customHeight="1">
      <c r="A1765" s="11">
        <v>1759</v>
      </c>
      <c r="B1765" s="11" t="s">
        <v>85</v>
      </c>
      <c r="C1765" s="11" t="s">
        <v>88</v>
      </c>
      <c r="D1765" s="11">
        <v>7</v>
      </c>
      <c r="E1765" s="22" t="s">
        <v>2665</v>
      </c>
      <c r="F1765" s="11" t="s">
        <v>28</v>
      </c>
      <c r="G1765" s="11" t="s">
        <v>2558</v>
      </c>
      <c r="H1765" s="11" t="s">
        <v>26</v>
      </c>
      <c r="I1765" s="15">
        <v>85000000</v>
      </c>
      <c r="J1765" s="15"/>
      <c r="K1765" s="15"/>
      <c r="L1765" s="15">
        <f t="shared" si="41"/>
        <v>85000000</v>
      </c>
      <c r="M1765" s="11"/>
    </row>
    <row r="1766" spans="1:13" ht="18" customHeight="1">
      <c r="A1766" s="11">
        <v>1760</v>
      </c>
      <c r="B1766" s="11" t="s">
        <v>85</v>
      </c>
      <c r="C1766" s="11" t="s">
        <v>93</v>
      </c>
      <c r="D1766" s="11">
        <v>7</v>
      </c>
      <c r="E1766" s="22" t="s">
        <v>2658</v>
      </c>
      <c r="F1766" s="57" t="s">
        <v>20</v>
      </c>
      <c r="G1766" s="11" t="s">
        <v>70</v>
      </c>
      <c r="H1766" s="11" t="s">
        <v>26</v>
      </c>
      <c r="I1766" s="15">
        <v>550000000</v>
      </c>
      <c r="J1766" s="15">
        <v>2100000000</v>
      </c>
      <c r="K1766" s="15"/>
      <c r="L1766" s="15">
        <f t="shared" si="41"/>
        <v>2650000000</v>
      </c>
      <c r="M1766" s="11"/>
    </row>
    <row r="1767" spans="1:13" ht="18" customHeight="1">
      <c r="A1767" s="11">
        <v>1761</v>
      </c>
      <c r="B1767" s="11" t="s">
        <v>85</v>
      </c>
      <c r="C1767" s="11" t="s">
        <v>93</v>
      </c>
      <c r="D1767" s="11">
        <v>7</v>
      </c>
      <c r="E1767" s="22" t="s">
        <v>2657</v>
      </c>
      <c r="F1767" s="57" t="s">
        <v>20</v>
      </c>
      <c r="G1767" s="11" t="s">
        <v>70</v>
      </c>
      <c r="H1767" s="11" t="s">
        <v>26</v>
      </c>
      <c r="I1767" s="15">
        <v>100000000</v>
      </c>
      <c r="J1767" s="15"/>
      <c r="K1767" s="15"/>
      <c r="L1767" s="15">
        <f t="shared" ref="L1767:L1773" si="42">I1767+J1767+K1767</f>
        <v>100000000</v>
      </c>
      <c r="M1767" s="11"/>
    </row>
    <row r="1768" spans="1:13" ht="18" customHeight="1">
      <c r="A1768" s="11">
        <v>1762</v>
      </c>
      <c r="B1768" s="11" t="s">
        <v>85</v>
      </c>
      <c r="C1768" s="11" t="s">
        <v>93</v>
      </c>
      <c r="D1768" s="11">
        <v>7</v>
      </c>
      <c r="E1768" s="22" t="s">
        <v>2659</v>
      </c>
      <c r="F1768" s="57" t="s">
        <v>20</v>
      </c>
      <c r="G1768" s="11" t="s">
        <v>70</v>
      </c>
      <c r="H1768" s="11" t="s">
        <v>26</v>
      </c>
      <c r="I1768" s="15">
        <v>180000000</v>
      </c>
      <c r="J1768" s="15">
        <v>700000000</v>
      </c>
      <c r="K1768" s="15"/>
      <c r="L1768" s="15">
        <f t="shared" si="42"/>
        <v>880000000</v>
      </c>
      <c r="M1768" s="11"/>
    </row>
    <row r="1769" spans="1:13" ht="18" customHeight="1">
      <c r="A1769" s="11">
        <v>1763</v>
      </c>
      <c r="B1769" s="11" t="s">
        <v>85</v>
      </c>
      <c r="C1769" s="11" t="s">
        <v>93</v>
      </c>
      <c r="D1769" s="11">
        <v>7</v>
      </c>
      <c r="E1769" s="22" t="s">
        <v>2660</v>
      </c>
      <c r="F1769" s="57" t="s">
        <v>20</v>
      </c>
      <c r="G1769" s="11" t="s">
        <v>70</v>
      </c>
      <c r="H1769" s="11" t="s">
        <v>26</v>
      </c>
      <c r="I1769" s="15">
        <v>150000000</v>
      </c>
      <c r="J1769" s="15">
        <v>40000000</v>
      </c>
      <c r="K1769" s="15"/>
      <c r="L1769" s="15">
        <f t="shared" si="42"/>
        <v>190000000</v>
      </c>
      <c r="M1769" s="11"/>
    </row>
    <row r="1770" spans="1:13" ht="18" customHeight="1">
      <c r="A1770" s="11">
        <v>1764</v>
      </c>
      <c r="B1770" s="11" t="s">
        <v>85</v>
      </c>
      <c r="C1770" s="11" t="s">
        <v>93</v>
      </c>
      <c r="D1770" s="11">
        <v>7</v>
      </c>
      <c r="E1770" s="22" t="s">
        <v>2662</v>
      </c>
      <c r="F1770" s="57" t="s">
        <v>20</v>
      </c>
      <c r="G1770" s="11" t="s">
        <v>37</v>
      </c>
      <c r="H1770" s="11" t="s">
        <v>26</v>
      </c>
      <c r="I1770" s="15">
        <v>78000000</v>
      </c>
      <c r="J1770" s="15">
        <v>0</v>
      </c>
      <c r="K1770" s="15"/>
      <c r="L1770" s="15">
        <f t="shared" si="42"/>
        <v>78000000</v>
      </c>
      <c r="M1770" s="11"/>
    </row>
    <row r="1771" spans="1:13" ht="18" customHeight="1">
      <c r="A1771" s="11">
        <v>1765</v>
      </c>
      <c r="B1771" s="11" t="s">
        <v>85</v>
      </c>
      <c r="C1771" s="11" t="s">
        <v>93</v>
      </c>
      <c r="D1771" s="11">
        <v>7</v>
      </c>
      <c r="E1771" s="22" t="s">
        <v>2661</v>
      </c>
      <c r="F1771" s="57" t="s">
        <v>20</v>
      </c>
      <c r="G1771" s="11" t="s">
        <v>37</v>
      </c>
      <c r="H1771" s="11" t="s">
        <v>26</v>
      </c>
      <c r="I1771" s="15">
        <v>130000000</v>
      </c>
      <c r="J1771" s="15">
        <v>1670000000</v>
      </c>
      <c r="K1771" s="15"/>
      <c r="L1771" s="15">
        <f t="shared" si="42"/>
        <v>1800000000</v>
      </c>
      <c r="M1771" s="11"/>
    </row>
    <row r="1772" spans="1:13" ht="18" customHeight="1">
      <c r="A1772" s="11">
        <v>1766</v>
      </c>
      <c r="B1772" s="11" t="s">
        <v>85</v>
      </c>
      <c r="C1772" s="11" t="s">
        <v>40</v>
      </c>
      <c r="D1772" s="11">
        <v>7</v>
      </c>
      <c r="E1772" s="22" t="s">
        <v>2655</v>
      </c>
      <c r="F1772" s="11" t="s">
        <v>28</v>
      </c>
      <c r="G1772" s="11" t="s">
        <v>70</v>
      </c>
      <c r="H1772" s="11" t="s">
        <v>26</v>
      </c>
      <c r="I1772" s="15">
        <v>25000000</v>
      </c>
      <c r="J1772" s="15">
        <v>0</v>
      </c>
      <c r="K1772" s="15">
        <v>0</v>
      </c>
      <c r="L1772" s="15">
        <f t="shared" si="42"/>
        <v>25000000</v>
      </c>
      <c r="M1772" s="11"/>
    </row>
    <row r="1773" spans="1:13" ht="18" customHeight="1">
      <c r="A1773" s="11">
        <v>1767</v>
      </c>
      <c r="B1773" s="11" t="s">
        <v>85</v>
      </c>
      <c r="C1773" s="11" t="s">
        <v>40</v>
      </c>
      <c r="D1773" s="11">
        <v>7</v>
      </c>
      <c r="E1773" s="22" t="s">
        <v>2656</v>
      </c>
      <c r="F1773" s="11" t="s">
        <v>28</v>
      </c>
      <c r="G1773" s="11" t="s">
        <v>70</v>
      </c>
      <c r="H1773" s="11" t="s">
        <v>26</v>
      </c>
      <c r="I1773" s="15">
        <v>30000000</v>
      </c>
      <c r="J1773" s="15">
        <v>0</v>
      </c>
      <c r="K1773" s="15">
        <v>0</v>
      </c>
      <c r="L1773" s="15">
        <f t="shared" si="42"/>
        <v>30000000</v>
      </c>
      <c r="M1773" s="11"/>
    </row>
    <row r="1774" spans="1:13" ht="18" customHeight="1">
      <c r="A1774" s="11">
        <v>1768</v>
      </c>
      <c r="B1774" s="12" t="s">
        <v>95</v>
      </c>
      <c r="C1774" s="12" t="s">
        <v>107</v>
      </c>
      <c r="D1774" s="12">
        <v>7</v>
      </c>
      <c r="E1774" s="13" t="s">
        <v>2796</v>
      </c>
      <c r="F1774" s="57" t="s">
        <v>20</v>
      </c>
      <c r="G1774" s="12" t="s">
        <v>57</v>
      </c>
      <c r="H1774" s="12" t="s">
        <v>26</v>
      </c>
      <c r="I1774" s="14">
        <v>100000000</v>
      </c>
      <c r="J1774" s="14">
        <v>700000000</v>
      </c>
      <c r="K1774" s="14"/>
      <c r="L1774" s="15">
        <v>800000000</v>
      </c>
      <c r="M1774" s="69"/>
    </row>
    <row r="1775" spans="1:13" ht="18" customHeight="1">
      <c r="A1775" s="11">
        <v>1769</v>
      </c>
      <c r="B1775" s="12" t="s">
        <v>95</v>
      </c>
      <c r="C1775" s="12" t="s">
        <v>107</v>
      </c>
      <c r="D1775" s="12">
        <v>7</v>
      </c>
      <c r="E1775" s="13" t="s">
        <v>2797</v>
      </c>
      <c r="F1775" s="57" t="s">
        <v>20</v>
      </c>
      <c r="G1775" s="12" t="s">
        <v>57</v>
      </c>
      <c r="H1775" s="12" t="s">
        <v>26</v>
      </c>
      <c r="I1775" s="14">
        <v>150000000</v>
      </c>
      <c r="J1775" s="14">
        <v>1300000000</v>
      </c>
      <c r="K1775" s="14"/>
      <c r="L1775" s="15">
        <v>1450000000</v>
      </c>
      <c r="M1775" s="69"/>
    </row>
    <row r="1776" spans="1:13" ht="18" customHeight="1">
      <c r="A1776" s="11">
        <v>1770</v>
      </c>
      <c r="B1776" s="11" t="s">
        <v>95</v>
      </c>
      <c r="C1776" s="11" t="s">
        <v>107</v>
      </c>
      <c r="D1776" s="11">
        <v>7</v>
      </c>
      <c r="E1776" s="20" t="s">
        <v>2795</v>
      </c>
      <c r="F1776" s="57" t="s">
        <v>20</v>
      </c>
      <c r="G1776" s="11" t="s">
        <v>57</v>
      </c>
      <c r="H1776" s="11" t="s">
        <v>26</v>
      </c>
      <c r="I1776" s="15">
        <v>100000000</v>
      </c>
      <c r="J1776" s="15">
        <v>70000000</v>
      </c>
      <c r="K1776" s="15"/>
      <c r="L1776" s="15">
        <v>170000000</v>
      </c>
      <c r="M1776" s="11"/>
    </row>
    <row r="1777" spans="1:13" ht="18" customHeight="1">
      <c r="A1777" s="11">
        <v>1771</v>
      </c>
      <c r="B1777" s="24" t="s">
        <v>95</v>
      </c>
      <c r="C1777" s="24" t="s">
        <v>107</v>
      </c>
      <c r="D1777" s="24">
        <v>7</v>
      </c>
      <c r="E1777" s="25" t="s">
        <v>2798</v>
      </c>
      <c r="F1777" s="57" t="s">
        <v>20</v>
      </c>
      <c r="G1777" s="24" t="s">
        <v>57</v>
      </c>
      <c r="H1777" s="24" t="s">
        <v>26</v>
      </c>
      <c r="I1777" s="27">
        <v>20000000</v>
      </c>
      <c r="J1777" s="27">
        <v>20000000</v>
      </c>
      <c r="K1777" s="27"/>
      <c r="L1777" s="15">
        <v>40000000</v>
      </c>
      <c r="M1777" s="24"/>
    </row>
    <row r="1778" spans="1:13" ht="18" customHeight="1">
      <c r="A1778" s="11">
        <v>1772</v>
      </c>
      <c r="B1778" s="24" t="s">
        <v>95</v>
      </c>
      <c r="C1778" s="24" t="s">
        <v>103</v>
      </c>
      <c r="D1778" s="24">
        <v>7</v>
      </c>
      <c r="E1778" s="25" t="s">
        <v>2801</v>
      </c>
      <c r="F1778" s="11" t="s">
        <v>62</v>
      </c>
      <c r="G1778" s="24" t="s">
        <v>57</v>
      </c>
      <c r="H1778" s="24" t="s">
        <v>26</v>
      </c>
      <c r="I1778" s="27">
        <v>21000000</v>
      </c>
      <c r="J1778" s="27">
        <v>3900000</v>
      </c>
      <c r="K1778" s="27">
        <v>0</v>
      </c>
      <c r="L1778" s="15">
        <v>24900000</v>
      </c>
      <c r="M1778" s="24"/>
    </row>
    <row r="1779" spans="1:13" ht="18" customHeight="1">
      <c r="A1779" s="11">
        <v>1773</v>
      </c>
      <c r="B1779" s="24" t="s">
        <v>95</v>
      </c>
      <c r="C1779" s="24" t="s">
        <v>34</v>
      </c>
      <c r="D1779" s="24">
        <v>7</v>
      </c>
      <c r="E1779" s="25" t="s">
        <v>2799</v>
      </c>
      <c r="F1779" s="24" t="s">
        <v>28</v>
      </c>
      <c r="G1779" s="24" t="s">
        <v>57</v>
      </c>
      <c r="H1779" s="24" t="s">
        <v>26</v>
      </c>
      <c r="I1779" s="27">
        <v>2000000000</v>
      </c>
      <c r="J1779" s="27">
        <v>2000000000</v>
      </c>
      <c r="K1779" s="27"/>
      <c r="L1779" s="15">
        <v>4000000000</v>
      </c>
      <c r="M1779" s="24"/>
    </row>
    <row r="1780" spans="1:13" ht="18" customHeight="1">
      <c r="A1780" s="11">
        <v>1774</v>
      </c>
      <c r="B1780" s="11" t="s">
        <v>95</v>
      </c>
      <c r="C1780" s="11" t="s">
        <v>35</v>
      </c>
      <c r="D1780" s="11">
        <v>7</v>
      </c>
      <c r="E1780" s="20" t="s">
        <v>2806</v>
      </c>
      <c r="F1780" s="11" t="s">
        <v>28</v>
      </c>
      <c r="G1780" s="11" t="s">
        <v>104</v>
      </c>
      <c r="H1780" s="11" t="s">
        <v>26</v>
      </c>
      <c r="I1780" s="15">
        <v>112027806</v>
      </c>
      <c r="J1780" s="15">
        <v>125892097</v>
      </c>
      <c r="K1780" s="15"/>
      <c r="L1780" s="15">
        <v>237919903</v>
      </c>
      <c r="M1780" s="11"/>
    </row>
    <row r="1781" spans="1:13" ht="18" customHeight="1">
      <c r="A1781" s="11">
        <v>1775</v>
      </c>
      <c r="B1781" s="24" t="s">
        <v>95</v>
      </c>
      <c r="C1781" s="24" t="s">
        <v>102</v>
      </c>
      <c r="D1781" s="24">
        <v>7</v>
      </c>
      <c r="E1781" s="25" t="s">
        <v>2800</v>
      </c>
      <c r="F1781" s="57" t="s">
        <v>20</v>
      </c>
      <c r="G1781" s="24" t="s">
        <v>57</v>
      </c>
      <c r="H1781" s="24" t="s">
        <v>18</v>
      </c>
      <c r="I1781" s="27">
        <v>150000000</v>
      </c>
      <c r="J1781" s="27"/>
      <c r="K1781" s="27"/>
      <c r="L1781" s="15">
        <v>150000000</v>
      </c>
      <c r="M1781" s="24"/>
    </row>
    <row r="1782" spans="1:13" ht="18" customHeight="1">
      <c r="A1782" s="11">
        <v>1776</v>
      </c>
      <c r="B1782" s="24" t="s">
        <v>95</v>
      </c>
      <c r="C1782" s="24" t="s">
        <v>167</v>
      </c>
      <c r="D1782" s="24">
        <v>7</v>
      </c>
      <c r="E1782" s="25" t="s">
        <v>2802</v>
      </c>
      <c r="F1782" s="24" t="s">
        <v>28</v>
      </c>
      <c r="G1782" s="24" t="s">
        <v>57</v>
      </c>
      <c r="H1782" s="24" t="s">
        <v>26</v>
      </c>
      <c r="I1782" s="26">
        <v>30000000</v>
      </c>
      <c r="J1782" s="26">
        <v>0</v>
      </c>
      <c r="K1782" s="27">
        <v>0</v>
      </c>
      <c r="L1782" s="15">
        <v>30000000</v>
      </c>
      <c r="M1782" s="24"/>
    </row>
    <row r="1783" spans="1:13" ht="18" customHeight="1">
      <c r="A1783" s="11">
        <v>1777</v>
      </c>
      <c r="B1783" s="11" t="s">
        <v>95</v>
      </c>
      <c r="C1783" s="11" t="s">
        <v>2705</v>
      </c>
      <c r="D1783" s="11">
        <v>7</v>
      </c>
      <c r="E1783" s="20" t="s">
        <v>2805</v>
      </c>
      <c r="F1783" s="11" t="s">
        <v>24</v>
      </c>
      <c r="G1783" s="11" t="s">
        <v>57</v>
      </c>
      <c r="H1783" s="11" t="s">
        <v>26</v>
      </c>
      <c r="I1783" s="15">
        <v>50000000</v>
      </c>
      <c r="J1783" s="15"/>
      <c r="K1783" s="15"/>
      <c r="L1783" s="15">
        <v>50000000</v>
      </c>
      <c r="M1783" s="11"/>
    </row>
    <row r="1784" spans="1:13" ht="18" customHeight="1">
      <c r="A1784" s="11">
        <v>1778</v>
      </c>
      <c r="B1784" s="24" t="s">
        <v>95</v>
      </c>
      <c r="C1784" s="24" t="s">
        <v>2705</v>
      </c>
      <c r="D1784" s="24">
        <v>7</v>
      </c>
      <c r="E1784" s="25" t="s">
        <v>2803</v>
      </c>
      <c r="F1784" s="24" t="s">
        <v>24</v>
      </c>
      <c r="G1784" s="24" t="s">
        <v>104</v>
      </c>
      <c r="H1784" s="24" t="s">
        <v>26</v>
      </c>
      <c r="I1784" s="26">
        <v>459000000</v>
      </c>
      <c r="J1784" s="26"/>
      <c r="K1784" s="27"/>
      <c r="L1784" s="15">
        <v>459000000</v>
      </c>
      <c r="M1784" s="24"/>
    </row>
    <row r="1785" spans="1:13" ht="18" customHeight="1">
      <c r="A1785" s="11">
        <v>1779</v>
      </c>
      <c r="B1785" s="11" t="s">
        <v>95</v>
      </c>
      <c r="C1785" s="11" t="s">
        <v>2705</v>
      </c>
      <c r="D1785" s="11">
        <v>7</v>
      </c>
      <c r="E1785" s="20" t="s">
        <v>2804</v>
      </c>
      <c r="F1785" s="11" t="s">
        <v>24</v>
      </c>
      <c r="G1785" s="11" t="s">
        <v>104</v>
      </c>
      <c r="H1785" s="11" t="s">
        <v>26</v>
      </c>
      <c r="I1785" s="15">
        <v>50000000</v>
      </c>
      <c r="J1785" s="15"/>
      <c r="K1785" s="15"/>
      <c r="L1785" s="15">
        <v>50000000</v>
      </c>
      <c r="M1785" s="29"/>
    </row>
    <row r="1786" spans="1:13" ht="18" customHeight="1">
      <c r="A1786" s="11">
        <v>1780</v>
      </c>
      <c r="B1786" s="170" t="s">
        <v>114</v>
      </c>
      <c r="C1786" s="11" t="s">
        <v>125</v>
      </c>
      <c r="D1786" s="12">
        <v>7</v>
      </c>
      <c r="E1786" s="20" t="s">
        <v>3131</v>
      </c>
      <c r="F1786" s="57" t="s">
        <v>20</v>
      </c>
      <c r="G1786" s="11" t="s">
        <v>119</v>
      </c>
      <c r="H1786" s="11" t="s">
        <v>0</v>
      </c>
      <c r="I1786" s="14">
        <v>8000000000</v>
      </c>
      <c r="J1786" s="14">
        <v>19600000000</v>
      </c>
      <c r="K1786" s="74">
        <v>0</v>
      </c>
      <c r="L1786" s="14">
        <f t="shared" ref="L1786:L1817" si="43">I1786+J1786+K1786</f>
        <v>27600000000</v>
      </c>
      <c r="M1786" s="66"/>
    </row>
    <row r="1787" spans="1:13" ht="18" customHeight="1">
      <c r="A1787" s="11">
        <v>1781</v>
      </c>
      <c r="B1787" s="170" t="s">
        <v>114</v>
      </c>
      <c r="C1787" s="46" t="s">
        <v>125</v>
      </c>
      <c r="D1787" s="46">
        <v>7</v>
      </c>
      <c r="E1787" s="53" t="s">
        <v>3132</v>
      </c>
      <c r="F1787" s="57" t="s">
        <v>20</v>
      </c>
      <c r="G1787" s="46" t="s">
        <v>117</v>
      </c>
      <c r="H1787" s="46" t="s">
        <v>26</v>
      </c>
      <c r="I1787" s="52">
        <v>938000000</v>
      </c>
      <c r="J1787" s="52">
        <v>8567000000</v>
      </c>
      <c r="K1787" s="52">
        <v>110000000</v>
      </c>
      <c r="L1787" s="14">
        <f t="shared" si="43"/>
        <v>9615000000</v>
      </c>
      <c r="M1787" s="46"/>
    </row>
    <row r="1788" spans="1:13" ht="18" customHeight="1">
      <c r="A1788" s="11">
        <v>1782</v>
      </c>
      <c r="B1788" s="11" t="s">
        <v>196</v>
      </c>
      <c r="C1788" s="11" t="s">
        <v>3162</v>
      </c>
      <c r="D1788" s="11">
        <v>7</v>
      </c>
      <c r="E1788" s="22" t="s">
        <v>3252</v>
      </c>
      <c r="F1788" s="11" t="s">
        <v>116</v>
      </c>
      <c r="G1788" s="11" t="s">
        <v>154</v>
      </c>
      <c r="H1788" s="11" t="s">
        <v>26</v>
      </c>
      <c r="I1788" s="15">
        <v>25000000</v>
      </c>
      <c r="J1788" s="15">
        <v>5000000</v>
      </c>
      <c r="K1788" s="15"/>
      <c r="L1788" s="15">
        <f t="shared" si="43"/>
        <v>30000000</v>
      </c>
      <c r="M1788" s="11"/>
    </row>
    <row r="1789" spans="1:13" ht="18" customHeight="1">
      <c r="A1789" s="11">
        <v>1783</v>
      </c>
      <c r="B1789" s="11" t="s">
        <v>130</v>
      </c>
      <c r="C1789" s="11" t="s">
        <v>29</v>
      </c>
      <c r="D1789" s="11">
        <v>7</v>
      </c>
      <c r="E1789" s="22" t="s">
        <v>3359</v>
      </c>
      <c r="F1789" s="11" t="s">
        <v>62</v>
      </c>
      <c r="G1789" s="11" t="s">
        <v>70</v>
      </c>
      <c r="H1789" s="11" t="s">
        <v>31</v>
      </c>
      <c r="I1789" s="15">
        <v>700000000</v>
      </c>
      <c r="J1789" s="15"/>
      <c r="K1789" s="15"/>
      <c r="L1789" s="15">
        <f t="shared" si="43"/>
        <v>700000000</v>
      </c>
      <c r="M1789" s="11" t="s">
        <v>1622</v>
      </c>
    </row>
    <row r="1790" spans="1:13" ht="18" customHeight="1">
      <c r="A1790" s="11">
        <v>1784</v>
      </c>
      <c r="B1790" s="11" t="s">
        <v>130</v>
      </c>
      <c r="C1790" s="11" t="s">
        <v>132</v>
      </c>
      <c r="D1790" s="11">
        <v>7</v>
      </c>
      <c r="E1790" s="22" t="s">
        <v>3363</v>
      </c>
      <c r="F1790" s="11" t="s">
        <v>28</v>
      </c>
      <c r="G1790" s="11" t="s">
        <v>70</v>
      </c>
      <c r="H1790" s="11" t="s">
        <v>26</v>
      </c>
      <c r="I1790" s="15">
        <v>70000000</v>
      </c>
      <c r="J1790" s="15"/>
      <c r="K1790" s="15"/>
      <c r="L1790" s="15">
        <f t="shared" si="43"/>
        <v>70000000</v>
      </c>
      <c r="M1790" s="29"/>
    </row>
    <row r="1791" spans="1:13" ht="18" customHeight="1">
      <c r="A1791" s="11">
        <v>1785</v>
      </c>
      <c r="B1791" s="11" t="s">
        <v>3269</v>
      </c>
      <c r="C1791" s="11" t="s">
        <v>131</v>
      </c>
      <c r="D1791" s="11">
        <v>7</v>
      </c>
      <c r="E1791" s="22" t="s">
        <v>3364</v>
      </c>
      <c r="F1791" s="11" t="s">
        <v>28</v>
      </c>
      <c r="G1791" s="11" t="s">
        <v>70</v>
      </c>
      <c r="H1791" s="11" t="s">
        <v>26</v>
      </c>
      <c r="I1791" s="15">
        <v>1892207000</v>
      </c>
      <c r="J1791" s="15">
        <v>761165000</v>
      </c>
      <c r="K1791" s="15">
        <v>162590000</v>
      </c>
      <c r="L1791" s="15">
        <f t="shared" si="43"/>
        <v>2815962000</v>
      </c>
      <c r="M1791" s="29"/>
    </row>
    <row r="1792" spans="1:13" ht="18" customHeight="1">
      <c r="A1792" s="11">
        <v>1786</v>
      </c>
      <c r="B1792" s="11" t="s">
        <v>130</v>
      </c>
      <c r="C1792" s="11" t="s">
        <v>43</v>
      </c>
      <c r="D1792" s="11">
        <v>7</v>
      </c>
      <c r="E1792" s="22" t="s">
        <v>3360</v>
      </c>
      <c r="F1792" s="57" t="s">
        <v>20</v>
      </c>
      <c r="G1792" s="11" t="s">
        <v>70</v>
      </c>
      <c r="H1792" s="11" t="s">
        <v>18</v>
      </c>
      <c r="I1792" s="15">
        <v>5500000000</v>
      </c>
      <c r="J1792" s="15">
        <v>7300000000</v>
      </c>
      <c r="K1792" s="15"/>
      <c r="L1792" s="15">
        <f t="shared" si="43"/>
        <v>12800000000</v>
      </c>
      <c r="M1792" s="29"/>
    </row>
    <row r="1793" spans="1:13" ht="18" customHeight="1">
      <c r="A1793" s="11">
        <v>1787</v>
      </c>
      <c r="B1793" s="11" t="s">
        <v>130</v>
      </c>
      <c r="C1793" s="11" t="s">
        <v>94</v>
      </c>
      <c r="D1793" s="11">
        <v>7</v>
      </c>
      <c r="E1793" s="22" t="s">
        <v>3361</v>
      </c>
      <c r="F1793" s="11" t="s">
        <v>62</v>
      </c>
      <c r="G1793" s="11" t="s">
        <v>70</v>
      </c>
      <c r="H1793" s="11" t="s">
        <v>26</v>
      </c>
      <c r="I1793" s="15">
        <v>40000000</v>
      </c>
      <c r="J1793" s="15">
        <v>80000000</v>
      </c>
      <c r="K1793" s="15"/>
      <c r="L1793" s="15">
        <f t="shared" si="43"/>
        <v>120000000</v>
      </c>
      <c r="M1793" s="29"/>
    </row>
    <row r="1794" spans="1:13" ht="18" customHeight="1">
      <c r="A1794" s="11">
        <v>1788</v>
      </c>
      <c r="B1794" s="11" t="s">
        <v>130</v>
      </c>
      <c r="C1794" s="11" t="s">
        <v>27</v>
      </c>
      <c r="D1794" s="11">
        <v>7</v>
      </c>
      <c r="E1794" s="22" t="s">
        <v>3362</v>
      </c>
      <c r="F1794" s="11" t="s">
        <v>144</v>
      </c>
      <c r="G1794" s="11" t="s">
        <v>70</v>
      </c>
      <c r="H1794" s="11" t="s">
        <v>26</v>
      </c>
      <c r="I1794" s="15">
        <v>100000000</v>
      </c>
      <c r="J1794" s="15"/>
      <c r="K1794" s="15"/>
      <c r="L1794" s="15">
        <f t="shared" si="43"/>
        <v>100000000</v>
      </c>
      <c r="M1794" s="29"/>
    </row>
    <row r="1795" spans="1:13" ht="18" customHeight="1">
      <c r="A1795" s="11">
        <v>1789</v>
      </c>
      <c r="B1795" s="57" t="s">
        <v>3544</v>
      </c>
      <c r="C1795" s="11" t="s">
        <v>120</v>
      </c>
      <c r="D1795" s="11">
        <v>7</v>
      </c>
      <c r="E1795" s="22" t="s">
        <v>3655</v>
      </c>
      <c r="F1795" s="11" t="s">
        <v>62</v>
      </c>
      <c r="G1795" s="11" t="s">
        <v>67</v>
      </c>
      <c r="H1795" s="11" t="s">
        <v>0</v>
      </c>
      <c r="I1795" s="15">
        <v>161251000</v>
      </c>
      <c r="J1795" s="15">
        <v>20440548</v>
      </c>
      <c r="K1795" s="15"/>
      <c r="L1795" s="15">
        <f t="shared" si="43"/>
        <v>181691548</v>
      </c>
      <c r="M1795" s="11"/>
    </row>
    <row r="1796" spans="1:13" ht="18" customHeight="1">
      <c r="A1796" s="11">
        <v>1790</v>
      </c>
      <c r="B1796" s="57" t="s">
        <v>3544</v>
      </c>
      <c r="C1796" s="11" t="s">
        <v>125</v>
      </c>
      <c r="D1796" s="12">
        <v>7</v>
      </c>
      <c r="E1796" s="16" t="s">
        <v>3663</v>
      </c>
      <c r="F1796" s="57" t="s">
        <v>20</v>
      </c>
      <c r="G1796" s="12" t="s">
        <v>67</v>
      </c>
      <c r="H1796" s="11" t="s">
        <v>1</v>
      </c>
      <c r="I1796" s="14">
        <v>90000000</v>
      </c>
      <c r="J1796" s="14">
        <v>0</v>
      </c>
      <c r="K1796" s="14"/>
      <c r="L1796" s="15">
        <f t="shared" si="43"/>
        <v>90000000</v>
      </c>
      <c r="M1796" s="12"/>
    </row>
    <row r="1797" spans="1:13" ht="18" customHeight="1">
      <c r="A1797" s="11">
        <v>1791</v>
      </c>
      <c r="B1797" s="57" t="s">
        <v>3544</v>
      </c>
      <c r="C1797" s="11" t="s">
        <v>125</v>
      </c>
      <c r="D1797" s="12">
        <v>7</v>
      </c>
      <c r="E1797" s="16" t="s">
        <v>3662</v>
      </c>
      <c r="F1797" s="57" t="s">
        <v>20</v>
      </c>
      <c r="G1797" s="12" t="s">
        <v>67</v>
      </c>
      <c r="H1797" s="11" t="s">
        <v>1</v>
      </c>
      <c r="I1797" s="14">
        <v>400000000</v>
      </c>
      <c r="J1797" s="14">
        <v>2185000000</v>
      </c>
      <c r="K1797" s="14"/>
      <c r="L1797" s="15">
        <f t="shared" si="43"/>
        <v>2585000000</v>
      </c>
      <c r="M1797" s="12"/>
    </row>
    <row r="1798" spans="1:13" ht="18" customHeight="1">
      <c r="A1798" s="11">
        <v>1792</v>
      </c>
      <c r="B1798" s="57" t="s">
        <v>3544</v>
      </c>
      <c r="C1798" s="11" t="s">
        <v>125</v>
      </c>
      <c r="D1798" s="12">
        <v>7</v>
      </c>
      <c r="E1798" s="16" t="s">
        <v>3665</v>
      </c>
      <c r="F1798" s="57" t="s">
        <v>20</v>
      </c>
      <c r="G1798" s="12" t="s">
        <v>17</v>
      </c>
      <c r="H1798" s="11" t="s">
        <v>1</v>
      </c>
      <c r="I1798" s="14">
        <v>95000000</v>
      </c>
      <c r="J1798" s="14">
        <v>0</v>
      </c>
      <c r="K1798" s="14"/>
      <c r="L1798" s="15">
        <f t="shared" si="43"/>
        <v>95000000</v>
      </c>
      <c r="M1798" s="12"/>
    </row>
    <row r="1799" spans="1:13" ht="18" customHeight="1">
      <c r="A1799" s="11">
        <v>1793</v>
      </c>
      <c r="B1799" s="57" t="s">
        <v>3544</v>
      </c>
      <c r="C1799" s="11" t="s">
        <v>125</v>
      </c>
      <c r="D1799" s="12">
        <v>7</v>
      </c>
      <c r="E1799" s="16" t="s">
        <v>3664</v>
      </c>
      <c r="F1799" s="57" t="s">
        <v>20</v>
      </c>
      <c r="G1799" s="12" t="s">
        <v>17</v>
      </c>
      <c r="H1799" s="11" t="s">
        <v>1</v>
      </c>
      <c r="I1799" s="14">
        <v>410000000</v>
      </c>
      <c r="J1799" s="14">
        <v>2136000000</v>
      </c>
      <c r="K1799" s="14"/>
      <c r="L1799" s="15">
        <f t="shared" si="43"/>
        <v>2546000000</v>
      </c>
      <c r="M1799" s="12"/>
    </row>
    <row r="1800" spans="1:13" ht="18" customHeight="1">
      <c r="A1800" s="11">
        <v>1794</v>
      </c>
      <c r="B1800" s="57" t="s">
        <v>3544</v>
      </c>
      <c r="C1800" s="11" t="s">
        <v>125</v>
      </c>
      <c r="D1800" s="12">
        <v>7</v>
      </c>
      <c r="E1800" s="16" t="s">
        <v>3661</v>
      </c>
      <c r="F1800" s="57" t="s">
        <v>20</v>
      </c>
      <c r="G1800" s="12" t="s">
        <v>67</v>
      </c>
      <c r="H1800" s="11" t="s">
        <v>1</v>
      </c>
      <c r="I1800" s="14">
        <v>80000000</v>
      </c>
      <c r="J1800" s="14">
        <v>0</v>
      </c>
      <c r="K1800" s="14"/>
      <c r="L1800" s="15">
        <f t="shared" si="43"/>
        <v>80000000</v>
      </c>
      <c r="M1800" s="12"/>
    </row>
    <row r="1801" spans="1:13" ht="18" customHeight="1">
      <c r="A1801" s="11">
        <v>1795</v>
      </c>
      <c r="B1801" s="57" t="s">
        <v>3544</v>
      </c>
      <c r="C1801" s="11" t="s">
        <v>125</v>
      </c>
      <c r="D1801" s="12">
        <v>7</v>
      </c>
      <c r="E1801" s="16" t="s">
        <v>3660</v>
      </c>
      <c r="F1801" s="57" t="s">
        <v>20</v>
      </c>
      <c r="G1801" s="12" t="s">
        <v>67</v>
      </c>
      <c r="H1801" s="11" t="s">
        <v>1</v>
      </c>
      <c r="I1801" s="14">
        <v>330000000</v>
      </c>
      <c r="J1801" s="14">
        <v>1840000000</v>
      </c>
      <c r="K1801" s="14"/>
      <c r="L1801" s="15">
        <f t="shared" si="43"/>
        <v>2170000000</v>
      </c>
      <c r="M1801" s="12"/>
    </row>
    <row r="1802" spans="1:13" ht="18" customHeight="1">
      <c r="A1802" s="11">
        <v>1796</v>
      </c>
      <c r="B1802" s="57" t="s">
        <v>3544</v>
      </c>
      <c r="C1802" s="11" t="s">
        <v>125</v>
      </c>
      <c r="D1802" s="12">
        <v>7</v>
      </c>
      <c r="E1802" s="16" t="s">
        <v>3657</v>
      </c>
      <c r="F1802" s="57" t="s">
        <v>20</v>
      </c>
      <c r="G1802" s="11" t="s">
        <v>176</v>
      </c>
      <c r="H1802" s="11" t="s">
        <v>1</v>
      </c>
      <c r="I1802" s="14">
        <v>70000000</v>
      </c>
      <c r="J1802" s="14">
        <v>208000000</v>
      </c>
      <c r="K1802" s="14"/>
      <c r="L1802" s="15">
        <f t="shared" si="43"/>
        <v>278000000</v>
      </c>
      <c r="M1802" s="12"/>
    </row>
    <row r="1803" spans="1:13" ht="18" customHeight="1">
      <c r="A1803" s="11">
        <v>1797</v>
      </c>
      <c r="B1803" s="57" t="s">
        <v>3544</v>
      </c>
      <c r="C1803" s="11" t="s">
        <v>125</v>
      </c>
      <c r="D1803" s="12">
        <v>7</v>
      </c>
      <c r="E1803" s="16" t="s">
        <v>3656</v>
      </c>
      <c r="F1803" s="57" t="s">
        <v>20</v>
      </c>
      <c r="G1803" s="11" t="s">
        <v>176</v>
      </c>
      <c r="H1803" s="11" t="s">
        <v>1</v>
      </c>
      <c r="I1803" s="14">
        <v>150000000</v>
      </c>
      <c r="J1803" s="14">
        <v>653000000</v>
      </c>
      <c r="K1803" s="14"/>
      <c r="L1803" s="15">
        <f t="shared" si="43"/>
        <v>803000000</v>
      </c>
      <c r="M1803" s="12"/>
    </row>
    <row r="1804" spans="1:13" ht="18" customHeight="1">
      <c r="A1804" s="11">
        <v>1798</v>
      </c>
      <c r="B1804" s="57" t="s">
        <v>3544</v>
      </c>
      <c r="C1804" s="11" t="s">
        <v>125</v>
      </c>
      <c r="D1804" s="12">
        <v>7</v>
      </c>
      <c r="E1804" s="16" t="s">
        <v>3659</v>
      </c>
      <c r="F1804" s="57" t="s">
        <v>20</v>
      </c>
      <c r="G1804" s="12" t="s">
        <v>67</v>
      </c>
      <c r="H1804" s="11" t="s">
        <v>1</v>
      </c>
      <c r="I1804" s="14">
        <v>90000000</v>
      </c>
      <c r="J1804" s="14">
        <v>0</v>
      </c>
      <c r="K1804" s="14"/>
      <c r="L1804" s="15">
        <f t="shared" si="43"/>
        <v>90000000</v>
      </c>
      <c r="M1804" s="12"/>
    </row>
    <row r="1805" spans="1:13" ht="18" customHeight="1">
      <c r="A1805" s="11">
        <v>1799</v>
      </c>
      <c r="B1805" s="57" t="s">
        <v>3544</v>
      </c>
      <c r="C1805" s="11" t="s">
        <v>125</v>
      </c>
      <c r="D1805" s="12">
        <v>7</v>
      </c>
      <c r="E1805" s="16" t="s">
        <v>3658</v>
      </c>
      <c r="F1805" s="57" t="s">
        <v>20</v>
      </c>
      <c r="G1805" s="12" t="s">
        <v>67</v>
      </c>
      <c r="H1805" s="11" t="s">
        <v>1</v>
      </c>
      <c r="I1805" s="14">
        <v>370000000</v>
      </c>
      <c r="J1805" s="14">
        <v>0</v>
      </c>
      <c r="K1805" s="14"/>
      <c r="L1805" s="15">
        <f t="shared" si="43"/>
        <v>370000000</v>
      </c>
      <c r="M1805" s="12"/>
    </row>
    <row r="1806" spans="1:13" ht="18" customHeight="1">
      <c r="A1806" s="11">
        <v>1800</v>
      </c>
      <c r="B1806" s="57" t="s">
        <v>3544</v>
      </c>
      <c r="C1806" s="11" t="s">
        <v>125</v>
      </c>
      <c r="D1806" s="12">
        <v>7</v>
      </c>
      <c r="E1806" s="16" t="s">
        <v>3667</v>
      </c>
      <c r="F1806" s="57" t="s">
        <v>20</v>
      </c>
      <c r="G1806" s="12" t="s">
        <v>67</v>
      </c>
      <c r="H1806" s="11" t="s">
        <v>1</v>
      </c>
      <c r="I1806" s="14">
        <v>70000000</v>
      </c>
      <c r="J1806" s="14">
        <v>208000000</v>
      </c>
      <c r="K1806" s="14"/>
      <c r="L1806" s="15">
        <f t="shared" si="43"/>
        <v>278000000</v>
      </c>
      <c r="M1806" s="12"/>
    </row>
    <row r="1807" spans="1:13" ht="18" customHeight="1">
      <c r="A1807" s="11">
        <v>1801</v>
      </c>
      <c r="B1807" s="57" t="s">
        <v>3544</v>
      </c>
      <c r="C1807" s="11" t="s">
        <v>125</v>
      </c>
      <c r="D1807" s="12">
        <v>7</v>
      </c>
      <c r="E1807" s="16" t="s">
        <v>3666</v>
      </c>
      <c r="F1807" s="57" t="s">
        <v>20</v>
      </c>
      <c r="G1807" s="12" t="s">
        <v>67</v>
      </c>
      <c r="H1807" s="11" t="s">
        <v>1</v>
      </c>
      <c r="I1807" s="14">
        <v>150000000</v>
      </c>
      <c r="J1807" s="14">
        <v>653000000</v>
      </c>
      <c r="K1807" s="14"/>
      <c r="L1807" s="15">
        <f t="shared" si="43"/>
        <v>803000000</v>
      </c>
      <c r="M1807" s="12"/>
    </row>
    <row r="1808" spans="1:13" ht="18" customHeight="1">
      <c r="A1808" s="11">
        <v>1802</v>
      </c>
      <c r="B1808" s="57" t="s">
        <v>3544</v>
      </c>
      <c r="C1808" s="11" t="s">
        <v>125</v>
      </c>
      <c r="D1808" s="12">
        <v>7</v>
      </c>
      <c r="E1808" s="16" t="s">
        <v>3669</v>
      </c>
      <c r="F1808" s="57" t="s">
        <v>20</v>
      </c>
      <c r="G1808" s="12" t="s">
        <v>17</v>
      </c>
      <c r="H1808" s="11" t="s">
        <v>1</v>
      </c>
      <c r="I1808" s="14">
        <v>70000000</v>
      </c>
      <c r="J1808" s="14">
        <v>208000000</v>
      </c>
      <c r="K1808" s="14"/>
      <c r="L1808" s="15">
        <f t="shared" si="43"/>
        <v>278000000</v>
      </c>
      <c r="M1808" s="12"/>
    </row>
    <row r="1809" spans="1:13" ht="18" customHeight="1">
      <c r="A1809" s="11">
        <v>1803</v>
      </c>
      <c r="B1809" s="57" t="s">
        <v>3544</v>
      </c>
      <c r="C1809" s="11" t="s">
        <v>125</v>
      </c>
      <c r="D1809" s="12">
        <v>7</v>
      </c>
      <c r="E1809" s="16" t="s">
        <v>3668</v>
      </c>
      <c r="F1809" s="57" t="s">
        <v>20</v>
      </c>
      <c r="G1809" s="12" t="s">
        <v>17</v>
      </c>
      <c r="H1809" s="11" t="s">
        <v>1</v>
      </c>
      <c r="I1809" s="14">
        <v>150000000</v>
      </c>
      <c r="J1809" s="14">
        <v>653000000</v>
      </c>
      <c r="K1809" s="14"/>
      <c r="L1809" s="15">
        <f t="shared" si="43"/>
        <v>803000000</v>
      </c>
      <c r="M1809" s="12"/>
    </row>
    <row r="1810" spans="1:13" ht="18" customHeight="1">
      <c r="A1810" s="11">
        <v>1804</v>
      </c>
      <c r="B1810" s="57" t="s">
        <v>3544</v>
      </c>
      <c r="C1810" s="11" t="s">
        <v>193</v>
      </c>
      <c r="D1810" s="11">
        <v>7</v>
      </c>
      <c r="E1810" s="22" t="s">
        <v>3654</v>
      </c>
      <c r="F1810" s="11" t="s">
        <v>116</v>
      </c>
      <c r="G1810" s="11" t="s">
        <v>67</v>
      </c>
      <c r="H1810" s="11" t="s">
        <v>26</v>
      </c>
      <c r="I1810" s="15">
        <f>849757849-J1810</f>
        <v>620174637</v>
      </c>
      <c r="J1810" s="15">
        <v>229583212</v>
      </c>
      <c r="K1810" s="15">
        <v>0</v>
      </c>
      <c r="L1810" s="15">
        <f t="shared" si="43"/>
        <v>849757849</v>
      </c>
      <c r="M1810" s="11"/>
    </row>
    <row r="1811" spans="1:13" ht="18" customHeight="1">
      <c r="A1811" s="11">
        <v>1805</v>
      </c>
      <c r="B1811" s="12" t="s">
        <v>3826</v>
      </c>
      <c r="C1811" s="57" t="s">
        <v>3827</v>
      </c>
      <c r="D1811" s="12">
        <v>7</v>
      </c>
      <c r="E1811" s="13" t="s">
        <v>3834</v>
      </c>
      <c r="F1811" s="12" t="s">
        <v>55</v>
      </c>
      <c r="G1811" s="12" t="s">
        <v>198</v>
      </c>
      <c r="H1811" s="12" t="s">
        <v>0</v>
      </c>
      <c r="I1811" s="14">
        <v>399305000</v>
      </c>
      <c r="J1811" s="14"/>
      <c r="K1811" s="14"/>
      <c r="L1811" s="14">
        <f t="shared" si="43"/>
        <v>399305000</v>
      </c>
      <c r="M1811" s="69"/>
    </row>
    <row r="1812" spans="1:13" ht="18" customHeight="1">
      <c r="A1812" s="11">
        <v>1806</v>
      </c>
      <c r="B1812" s="46" t="s">
        <v>3924</v>
      </c>
      <c r="C1812" s="46" t="s">
        <v>170</v>
      </c>
      <c r="D1812" s="46">
        <v>7</v>
      </c>
      <c r="E1812" s="53" t="s">
        <v>3988</v>
      </c>
      <c r="F1812" s="57" t="s">
        <v>20</v>
      </c>
      <c r="G1812" s="46" t="s">
        <v>198</v>
      </c>
      <c r="H1812" s="46" t="s">
        <v>18</v>
      </c>
      <c r="I1812" s="52">
        <v>30000000</v>
      </c>
      <c r="J1812" s="204"/>
      <c r="K1812" s="52"/>
      <c r="L1812" s="72">
        <f t="shared" si="43"/>
        <v>30000000</v>
      </c>
      <c r="M1812" s="46"/>
    </row>
    <row r="1813" spans="1:13" ht="18" customHeight="1">
      <c r="A1813" s="11">
        <v>1807</v>
      </c>
      <c r="B1813" s="12" t="s">
        <v>3924</v>
      </c>
      <c r="C1813" s="12" t="s">
        <v>170</v>
      </c>
      <c r="D1813" s="12">
        <v>7</v>
      </c>
      <c r="E1813" s="13" t="s">
        <v>3990</v>
      </c>
      <c r="F1813" s="57" t="s">
        <v>20</v>
      </c>
      <c r="G1813" s="12" t="s">
        <v>198</v>
      </c>
      <c r="H1813" s="12" t="s">
        <v>26</v>
      </c>
      <c r="I1813" s="14">
        <v>350000000</v>
      </c>
      <c r="J1813" s="14">
        <v>950000000</v>
      </c>
      <c r="K1813" s="14"/>
      <c r="L1813" s="72">
        <f t="shared" si="43"/>
        <v>1300000000</v>
      </c>
      <c r="M1813" s="12"/>
    </row>
    <row r="1814" spans="1:13" ht="18" customHeight="1">
      <c r="A1814" s="11">
        <v>1808</v>
      </c>
      <c r="B1814" s="12" t="s">
        <v>3924</v>
      </c>
      <c r="C1814" s="12" t="s">
        <v>170</v>
      </c>
      <c r="D1814" s="12">
        <v>7</v>
      </c>
      <c r="E1814" s="13" t="s">
        <v>3989</v>
      </c>
      <c r="F1814" s="57" t="s">
        <v>20</v>
      </c>
      <c r="G1814" s="12" t="s">
        <v>198</v>
      </c>
      <c r="H1814" s="12" t="s">
        <v>26</v>
      </c>
      <c r="I1814" s="14">
        <v>70000000</v>
      </c>
      <c r="J1814" s="14">
        <v>1500000</v>
      </c>
      <c r="K1814" s="14"/>
      <c r="L1814" s="72">
        <f t="shared" si="43"/>
        <v>71500000</v>
      </c>
      <c r="M1814" s="69"/>
    </row>
    <row r="1815" spans="1:13" ht="18" customHeight="1">
      <c r="A1815" s="11">
        <v>1809</v>
      </c>
      <c r="B1815" s="12" t="s">
        <v>4047</v>
      </c>
      <c r="C1815" s="12" t="s">
        <v>4083</v>
      </c>
      <c r="D1815" s="12">
        <v>7</v>
      </c>
      <c r="E1815" s="16" t="s">
        <v>4107</v>
      </c>
      <c r="F1815" s="57" t="s">
        <v>20</v>
      </c>
      <c r="G1815" s="12" t="s">
        <v>153</v>
      </c>
      <c r="H1815" s="12" t="s">
        <v>26</v>
      </c>
      <c r="I1815" s="14">
        <v>105000000</v>
      </c>
      <c r="J1815" s="14">
        <v>210000000</v>
      </c>
      <c r="K1815" s="14">
        <v>45000000</v>
      </c>
      <c r="L1815" s="14">
        <f t="shared" si="43"/>
        <v>360000000</v>
      </c>
      <c r="M1815" s="12"/>
    </row>
    <row r="1816" spans="1:13" ht="18" customHeight="1">
      <c r="A1816" s="11">
        <v>1810</v>
      </c>
      <c r="B1816" s="12" t="s">
        <v>4047</v>
      </c>
      <c r="C1816" s="12" t="s">
        <v>4083</v>
      </c>
      <c r="D1816" s="12">
        <v>7</v>
      </c>
      <c r="E1816" s="16" t="s">
        <v>4109</v>
      </c>
      <c r="F1816" s="57" t="s">
        <v>20</v>
      </c>
      <c r="G1816" s="12" t="s">
        <v>153</v>
      </c>
      <c r="H1816" s="12" t="s">
        <v>26</v>
      </c>
      <c r="I1816" s="14">
        <v>117033600</v>
      </c>
      <c r="J1816" s="14"/>
      <c r="K1816" s="14">
        <v>46985000</v>
      </c>
      <c r="L1816" s="14">
        <f t="shared" si="43"/>
        <v>164018600</v>
      </c>
      <c r="M1816" s="12"/>
    </row>
    <row r="1817" spans="1:13" ht="18" customHeight="1">
      <c r="A1817" s="11">
        <v>1811</v>
      </c>
      <c r="B1817" s="12" t="s">
        <v>4047</v>
      </c>
      <c r="C1817" s="12" t="s">
        <v>4083</v>
      </c>
      <c r="D1817" s="12">
        <v>7</v>
      </c>
      <c r="E1817" s="16" t="s">
        <v>4108</v>
      </c>
      <c r="F1817" s="57" t="s">
        <v>20</v>
      </c>
      <c r="G1817" s="12" t="s">
        <v>153</v>
      </c>
      <c r="H1817" s="12" t="s">
        <v>26</v>
      </c>
      <c r="I1817" s="14">
        <v>348134400</v>
      </c>
      <c r="J1817" s="14">
        <v>1745550000</v>
      </c>
      <c r="K1817" s="14">
        <v>234297000</v>
      </c>
      <c r="L1817" s="14">
        <f t="shared" si="43"/>
        <v>2327981400</v>
      </c>
      <c r="M1817" s="12"/>
    </row>
    <row r="1818" spans="1:13" ht="18" customHeight="1">
      <c r="A1818" s="11">
        <v>1812</v>
      </c>
      <c r="B1818" s="12" t="s">
        <v>145</v>
      </c>
      <c r="C1818" s="12" t="s">
        <v>177</v>
      </c>
      <c r="D1818" s="12">
        <v>7</v>
      </c>
      <c r="E1818" s="16" t="s">
        <v>4110</v>
      </c>
      <c r="F1818" s="11" t="s">
        <v>62</v>
      </c>
      <c r="G1818" s="12" t="s">
        <v>153</v>
      </c>
      <c r="H1818" s="12" t="s">
        <v>31</v>
      </c>
      <c r="I1818" s="14">
        <v>300000000</v>
      </c>
      <c r="J1818" s="14">
        <v>150000000</v>
      </c>
      <c r="K1818" s="14">
        <v>0</v>
      </c>
      <c r="L1818" s="14">
        <f t="shared" ref="L1818:L1849" si="44">I1818+J1818+K1818</f>
        <v>450000000</v>
      </c>
      <c r="M1818" s="12" t="s">
        <v>289</v>
      </c>
    </row>
    <row r="1819" spans="1:13" ht="18" customHeight="1">
      <c r="A1819" s="11">
        <v>1813</v>
      </c>
      <c r="B1819" s="12" t="s">
        <v>147</v>
      </c>
      <c r="C1819" s="12" t="s">
        <v>63</v>
      </c>
      <c r="D1819" s="12">
        <v>7</v>
      </c>
      <c r="E1819" s="13" t="s">
        <v>4195</v>
      </c>
      <c r="F1819" s="12" t="s">
        <v>64</v>
      </c>
      <c r="G1819" s="12" t="s">
        <v>151</v>
      </c>
      <c r="H1819" s="12" t="s">
        <v>18</v>
      </c>
      <c r="I1819" s="14">
        <v>46920000000</v>
      </c>
      <c r="J1819" s="14">
        <v>5213000000</v>
      </c>
      <c r="K1819" s="14"/>
      <c r="L1819" s="14">
        <f t="shared" si="44"/>
        <v>52133000000</v>
      </c>
      <c r="M1819" s="69"/>
    </row>
    <row r="1820" spans="1:13" ht="18" customHeight="1">
      <c r="A1820" s="11">
        <v>1814</v>
      </c>
      <c r="B1820" s="12" t="s">
        <v>147</v>
      </c>
      <c r="C1820" s="12" t="s">
        <v>59</v>
      </c>
      <c r="D1820" s="12">
        <v>7</v>
      </c>
      <c r="E1820" s="13" t="s">
        <v>4192</v>
      </c>
      <c r="F1820" s="57" t="s">
        <v>20</v>
      </c>
      <c r="G1820" s="12" t="s">
        <v>151</v>
      </c>
      <c r="H1820" s="12" t="s">
        <v>18</v>
      </c>
      <c r="I1820" s="14">
        <v>942795000</v>
      </c>
      <c r="J1820" s="14">
        <v>4905026218</v>
      </c>
      <c r="K1820" s="14">
        <v>0</v>
      </c>
      <c r="L1820" s="14">
        <f t="shared" si="44"/>
        <v>5847821218</v>
      </c>
      <c r="M1820" s="12"/>
    </row>
    <row r="1821" spans="1:13" ht="18" customHeight="1">
      <c r="A1821" s="11">
        <v>1815</v>
      </c>
      <c r="B1821" s="12" t="s">
        <v>147</v>
      </c>
      <c r="C1821" s="12" t="s">
        <v>59</v>
      </c>
      <c r="D1821" s="12">
        <v>7</v>
      </c>
      <c r="E1821" s="13" t="s">
        <v>4191</v>
      </c>
      <c r="F1821" s="57" t="s">
        <v>20</v>
      </c>
      <c r="G1821" s="12" t="s">
        <v>151</v>
      </c>
      <c r="H1821" s="12" t="s">
        <v>18</v>
      </c>
      <c r="I1821" s="14">
        <v>317250000</v>
      </c>
      <c r="J1821" s="14">
        <v>2256000000</v>
      </c>
      <c r="K1821" s="14">
        <v>0</v>
      </c>
      <c r="L1821" s="14">
        <f t="shared" si="44"/>
        <v>2573250000</v>
      </c>
      <c r="M1821" s="12"/>
    </row>
    <row r="1822" spans="1:13" ht="18" customHeight="1">
      <c r="A1822" s="11">
        <v>1816</v>
      </c>
      <c r="B1822" s="12" t="s">
        <v>147</v>
      </c>
      <c r="C1822" s="12" t="s">
        <v>152</v>
      </c>
      <c r="D1822" s="12">
        <v>7</v>
      </c>
      <c r="E1822" s="13" t="s">
        <v>4194</v>
      </c>
      <c r="F1822" s="11" t="s">
        <v>62</v>
      </c>
      <c r="G1822" s="12" t="s">
        <v>150</v>
      </c>
      <c r="H1822" s="12" t="s">
        <v>0</v>
      </c>
      <c r="I1822" s="14">
        <v>100000000</v>
      </c>
      <c r="J1822" s="14">
        <v>0</v>
      </c>
      <c r="K1822" s="14">
        <v>0</v>
      </c>
      <c r="L1822" s="14">
        <f t="shared" si="44"/>
        <v>100000000</v>
      </c>
      <c r="M1822" s="12"/>
    </row>
    <row r="1823" spans="1:13" ht="18" customHeight="1">
      <c r="A1823" s="11">
        <v>1817</v>
      </c>
      <c r="B1823" s="12" t="s">
        <v>147</v>
      </c>
      <c r="C1823" s="12" t="s">
        <v>152</v>
      </c>
      <c r="D1823" s="12">
        <v>7</v>
      </c>
      <c r="E1823" s="13" t="s">
        <v>4193</v>
      </c>
      <c r="F1823" s="11" t="s">
        <v>62</v>
      </c>
      <c r="G1823" s="12" t="s">
        <v>150</v>
      </c>
      <c r="H1823" s="12" t="s">
        <v>0</v>
      </c>
      <c r="I1823" s="14">
        <v>100000000</v>
      </c>
      <c r="J1823" s="14">
        <v>0</v>
      </c>
      <c r="K1823" s="14">
        <v>0</v>
      </c>
      <c r="L1823" s="14">
        <f t="shared" si="44"/>
        <v>100000000</v>
      </c>
      <c r="M1823" s="12"/>
    </row>
    <row r="1824" spans="1:13" ht="18" customHeight="1">
      <c r="A1824" s="11">
        <v>1818</v>
      </c>
      <c r="B1824" s="12" t="s">
        <v>147</v>
      </c>
      <c r="C1824" s="12" t="s">
        <v>200</v>
      </c>
      <c r="D1824" s="12">
        <v>7</v>
      </c>
      <c r="E1824" s="13" t="s">
        <v>261</v>
      </c>
      <c r="F1824" s="57" t="s">
        <v>20</v>
      </c>
      <c r="G1824" s="12" t="s">
        <v>198</v>
      </c>
      <c r="H1824" s="12" t="s">
        <v>0</v>
      </c>
      <c r="I1824" s="14">
        <v>1000000000</v>
      </c>
      <c r="J1824" s="14">
        <v>2000000000</v>
      </c>
      <c r="K1824" s="14">
        <v>0</v>
      </c>
      <c r="L1824" s="14">
        <f t="shared" si="44"/>
        <v>3000000000</v>
      </c>
      <c r="M1824" s="12"/>
    </row>
    <row r="1825" spans="1:13" ht="18" customHeight="1">
      <c r="A1825" s="11">
        <v>1819</v>
      </c>
      <c r="B1825" s="12" t="s">
        <v>147</v>
      </c>
      <c r="C1825" s="12" t="s">
        <v>200</v>
      </c>
      <c r="D1825" s="12">
        <v>7</v>
      </c>
      <c r="E1825" s="13" t="s">
        <v>238</v>
      </c>
      <c r="F1825" s="57" t="s">
        <v>20</v>
      </c>
      <c r="G1825" s="12" t="s">
        <v>198</v>
      </c>
      <c r="H1825" s="12" t="s">
        <v>0</v>
      </c>
      <c r="I1825" s="14">
        <v>4957170000</v>
      </c>
      <c r="J1825" s="14">
        <v>6003050000</v>
      </c>
      <c r="K1825" s="14"/>
      <c r="L1825" s="14">
        <f t="shared" si="44"/>
        <v>10960220000</v>
      </c>
      <c r="M1825" s="12"/>
    </row>
    <row r="1826" spans="1:13" ht="18" customHeight="1">
      <c r="A1826" s="11">
        <v>1820</v>
      </c>
      <c r="B1826" s="11" t="s">
        <v>4435</v>
      </c>
      <c r="C1826" s="11" t="s">
        <v>321</v>
      </c>
      <c r="D1826" s="11">
        <v>7</v>
      </c>
      <c r="E1826" s="20" t="s">
        <v>4621</v>
      </c>
      <c r="F1826" s="11" t="s">
        <v>73</v>
      </c>
      <c r="G1826" s="11" t="s">
        <v>150</v>
      </c>
      <c r="H1826" s="11" t="s">
        <v>1</v>
      </c>
      <c r="I1826" s="28">
        <v>15000000</v>
      </c>
      <c r="J1826" s="28"/>
      <c r="K1826" s="28"/>
      <c r="L1826" s="28">
        <f t="shared" si="44"/>
        <v>15000000</v>
      </c>
      <c r="M1826" s="11"/>
    </row>
    <row r="1827" spans="1:13" ht="18" customHeight="1">
      <c r="A1827" s="11">
        <v>1821</v>
      </c>
      <c r="B1827" s="11" t="s">
        <v>4435</v>
      </c>
      <c r="C1827" s="11" t="s">
        <v>115</v>
      </c>
      <c r="D1827" s="11">
        <v>7</v>
      </c>
      <c r="E1827" s="20" t="s">
        <v>4623</v>
      </c>
      <c r="F1827" s="11" t="s">
        <v>116</v>
      </c>
      <c r="G1827" s="11" t="s">
        <v>150</v>
      </c>
      <c r="H1827" s="11" t="s">
        <v>18</v>
      </c>
      <c r="I1827" s="28">
        <v>1500000000</v>
      </c>
      <c r="J1827" s="28">
        <v>1000000000</v>
      </c>
      <c r="K1827" s="28">
        <v>100000000</v>
      </c>
      <c r="L1827" s="28">
        <f t="shared" si="44"/>
        <v>2600000000</v>
      </c>
      <c r="M1827" s="11"/>
    </row>
    <row r="1828" spans="1:13" ht="18" customHeight="1">
      <c r="A1828" s="11">
        <v>1822</v>
      </c>
      <c r="B1828" s="11" t="s">
        <v>4435</v>
      </c>
      <c r="C1828" s="11" t="s">
        <v>115</v>
      </c>
      <c r="D1828" s="11">
        <v>7</v>
      </c>
      <c r="E1828" s="20" t="s">
        <v>4624</v>
      </c>
      <c r="F1828" s="11" t="s">
        <v>116</v>
      </c>
      <c r="G1828" s="11" t="s">
        <v>150</v>
      </c>
      <c r="H1828" s="11" t="s">
        <v>18</v>
      </c>
      <c r="I1828" s="28">
        <v>20000000</v>
      </c>
      <c r="J1828" s="28">
        <v>0</v>
      </c>
      <c r="K1828" s="28">
        <v>0</v>
      </c>
      <c r="L1828" s="28">
        <f t="shared" si="44"/>
        <v>20000000</v>
      </c>
      <c r="M1828" s="11"/>
    </row>
    <row r="1829" spans="1:13" ht="18" customHeight="1">
      <c r="A1829" s="11">
        <v>1823</v>
      </c>
      <c r="B1829" s="46" t="s">
        <v>4435</v>
      </c>
      <c r="C1829" s="46" t="s">
        <v>170</v>
      </c>
      <c r="D1829" s="46">
        <v>7</v>
      </c>
      <c r="E1829" s="53" t="s">
        <v>4622</v>
      </c>
      <c r="F1829" s="46" t="s">
        <v>72</v>
      </c>
      <c r="G1829" s="46" t="s">
        <v>150</v>
      </c>
      <c r="H1829" s="46" t="s">
        <v>26</v>
      </c>
      <c r="I1829" s="133">
        <v>70000000</v>
      </c>
      <c r="J1829" s="133">
        <v>0</v>
      </c>
      <c r="K1829" s="133">
        <v>0</v>
      </c>
      <c r="L1829" s="28">
        <f t="shared" si="44"/>
        <v>70000000</v>
      </c>
      <c r="M1829" s="46"/>
    </row>
    <row r="1830" spans="1:13" ht="18" customHeight="1">
      <c r="A1830" s="11">
        <v>1824</v>
      </c>
      <c r="B1830" s="12" t="s">
        <v>14</v>
      </c>
      <c r="C1830" s="12" t="s">
        <v>19</v>
      </c>
      <c r="D1830" s="12">
        <v>8</v>
      </c>
      <c r="E1830" s="13" t="s">
        <v>1744</v>
      </c>
      <c r="F1830" s="57" t="s">
        <v>20</v>
      </c>
      <c r="G1830" s="12" t="s">
        <v>17</v>
      </c>
      <c r="H1830" s="12" t="s">
        <v>18</v>
      </c>
      <c r="I1830" s="44">
        <v>750000000</v>
      </c>
      <c r="J1830" s="44">
        <v>80000000</v>
      </c>
      <c r="K1830" s="44">
        <v>0</v>
      </c>
      <c r="L1830" s="44">
        <f t="shared" si="44"/>
        <v>830000000</v>
      </c>
      <c r="M1830" s="12"/>
    </row>
    <row r="1831" spans="1:13" ht="18" customHeight="1">
      <c r="A1831" s="11">
        <v>1825</v>
      </c>
      <c r="B1831" s="12" t="s">
        <v>14</v>
      </c>
      <c r="C1831" s="12" t="s">
        <v>19</v>
      </c>
      <c r="D1831" s="12">
        <v>8</v>
      </c>
      <c r="E1831" s="13" t="s">
        <v>1745</v>
      </c>
      <c r="F1831" s="57" t="s">
        <v>20</v>
      </c>
      <c r="G1831" s="12" t="s">
        <v>17</v>
      </c>
      <c r="H1831" s="12" t="s">
        <v>18</v>
      </c>
      <c r="I1831" s="44">
        <v>750000000</v>
      </c>
      <c r="J1831" s="44">
        <v>80000000</v>
      </c>
      <c r="K1831" s="44">
        <v>0</v>
      </c>
      <c r="L1831" s="44">
        <f t="shared" si="44"/>
        <v>830000000</v>
      </c>
      <c r="M1831" s="12"/>
    </row>
    <row r="1832" spans="1:13" ht="18" customHeight="1">
      <c r="A1832" s="11">
        <v>1826</v>
      </c>
      <c r="B1832" s="12" t="s">
        <v>14</v>
      </c>
      <c r="C1832" s="12" t="s">
        <v>15</v>
      </c>
      <c r="D1832" s="12">
        <v>8</v>
      </c>
      <c r="E1832" s="13" t="s">
        <v>1747</v>
      </c>
      <c r="F1832" s="12" t="s">
        <v>16</v>
      </c>
      <c r="G1832" s="11" t="s">
        <v>312</v>
      </c>
      <c r="H1832" s="12" t="s">
        <v>18</v>
      </c>
      <c r="I1832" s="44">
        <v>7400000000</v>
      </c>
      <c r="J1832" s="44"/>
      <c r="K1832" s="44">
        <v>0</v>
      </c>
      <c r="L1832" s="44">
        <f t="shared" si="44"/>
        <v>7400000000</v>
      </c>
      <c r="M1832" s="12"/>
    </row>
    <row r="1833" spans="1:13" ht="18" customHeight="1">
      <c r="A1833" s="11">
        <v>1827</v>
      </c>
      <c r="B1833" s="12" t="s">
        <v>14</v>
      </c>
      <c r="C1833" s="12" t="s">
        <v>15</v>
      </c>
      <c r="D1833" s="12">
        <v>8</v>
      </c>
      <c r="E1833" s="13" t="s">
        <v>1746</v>
      </c>
      <c r="F1833" s="12" t="s">
        <v>16</v>
      </c>
      <c r="G1833" s="12" t="s">
        <v>17</v>
      </c>
      <c r="H1833" s="12" t="s">
        <v>18</v>
      </c>
      <c r="I1833" s="44">
        <v>100000000000</v>
      </c>
      <c r="J1833" s="44"/>
      <c r="K1833" s="44">
        <v>0</v>
      </c>
      <c r="L1833" s="44">
        <f t="shared" si="44"/>
        <v>100000000000</v>
      </c>
      <c r="M1833" s="12"/>
    </row>
    <row r="1834" spans="1:13" ht="18" customHeight="1">
      <c r="A1834" s="11">
        <v>1828</v>
      </c>
      <c r="B1834" s="12" t="s">
        <v>543</v>
      </c>
      <c r="C1834" s="11" t="s">
        <v>161</v>
      </c>
      <c r="D1834" s="11">
        <v>8</v>
      </c>
      <c r="E1834" s="22" t="s">
        <v>722</v>
      </c>
      <c r="F1834" s="57" t="s">
        <v>20</v>
      </c>
      <c r="G1834" s="11" t="s">
        <v>37</v>
      </c>
      <c r="H1834" s="11" t="s">
        <v>26</v>
      </c>
      <c r="I1834" s="30">
        <v>355000000</v>
      </c>
      <c r="J1834" s="30"/>
      <c r="K1834" s="30"/>
      <c r="L1834" s="15">
        <f t="shared" si="44"/>
        <v>355000000</v>
      </c>
      <c r="M1834" s="11"/>
    </row>
    <row r="1835" spans="1:13" ht="18" customHeight="1">
      <c r="A1835" s="11">
        <v>1829</v>
      </c>
      <c r="B1835" s="11" t="s">
        <v>36</v>
      </c>
      <c r="C1835" s="11" t="s">
        <v>524</v>
      </c>
      <c r="D1835" s="11">
        <v>8</v>
      </c>
      <c r="E1835" s="22" t="s">
        <v>716</v>
      </c>
      <c r="F1835" s="11" t="s">
        <v>116</v>
      </c>
      <c r="G1835" s="11" t="s">
        <v>17</v>
      </c>
      <c r="H1835" s="11" t="s">
        <v>26</v>
      </c>
      <c r="I1835" s="15">
        <v>100000000</v>
      </c>
      <c r="J1835" s="15"/>
      <c r="K1835" s="15"/>
      <c r="L1835" s="15">
        <f t="shared" si="44"/>
        <v>100000000</v>
      </c>
      <c r="M1835" s="11"/>
    </row>
    <row r="1836" spans="1:13" ht="18" customHeight="1">
      <c r="A1836" s="11">
        <v>1830</v>
      </c>
      <c r="B1836" s="11" t="s">
        <v>36</v>
      </c>
      <c r="C1836" s="11" t="s">
        <v>524</v>
      </c>
      <c r="D1836" s="11">
        <v>8</v>
      </c>
      <c r="E1836" s="22" t="s">
        <v>714</v>
      </c>
      <c r="F1836" s="11" t="s">
        <v>116</v>
      </c>
      <c r="G1836" s="11" t="s">
        <v>17</v>
      </c>
      <c r="H1836" s="11" t="s">
        <v>31</v>
      </c>
      <c r="I1836" s="15">
        <v>1000000000</v>
      </c>
      <c r="J1836" s="15">
        <v>700000000</v>
      </c>
      <c r="K1836" s="15"/>
      <c r="L1836" s="15">
        <f t="shared" si="44"/>
        <v>1700000000</v>
      </c>
      <c r="M1836" s="11" t="s">
        <v>4645</v>
      </c>
    </row>
    <row r="1837" spans="1:13" ht="18" customHeight="1">
      <c r="A1837" s="11">
        <v>1831</v>
      </c>
      <c r="B1837" s="11" t="s">
        <v>36</v>
      </c>
      <c r="C1837" s="11" t="s">
        <v>524</v>
      </c>
      <c r="D1837" s="11">
        <v>8</v>
      </c>
      <c r="E1837" s="22" t="s">
        <v>715</v>
      </c>
      <c r="F1837" s="11" t="s">
        <v>116</v>
      </c>
      <c r="G1837" s="11" t="s">
        <v>17</v>
      </c>
      <c r="H1837" s="11" t="s">
        <v>26</v>
      </c>
      <c r="I1837" s="15">
        <v>800000000</v>
      </c>
      <c r="J1837" s="15">
        <v>500000000</v>
      </c>
      <c r="K1837" s="15"/>
      <c r="L1837" s="15">
        <f t="shared" si="44"/>
        <v>1300000000</v>
      </c>
      <c r="M1837" s="11"/>
    </row>
    <row r="1838" spans="1:13" ht="18" customHeight="1">
      <c r="A1838" s="11">
        <v>1832</v>
      </c>
      <c r="B1838" s="11" t="s">
        <v>36</v>
      </c>
      <c r="C1838" s="11" t="s">
        <v>524</v>
      </c>
      <c r="D1838" s="11">
        <v>8</v>
      </c>
      <c r="E1838" s="22" t="s">
        <v>719</v>
      </c>
      <c r="F1838" s="11" t="s">
        <v>116</v>
      </c>
      <c r="G1838" s="11" t="s">
        <v>17</v>
      </c>
      <c r="H1838" s="11" t="s">
        <v>26</v>
      </c>
      <c r="I1838" s="15">
        <v>100000000</v>
      </c>
      <c r="J1838" s="15"/>
      <c r="K1838" s="15"/>
      <c r="L1838" s="15">
        <f t="shared" si="44"/>
        <v>100000000</v>
      </c>
      <c r="M1838" s="11"/>
    </row>
    <row r="1839" spans="1:13" ht="18" customHeight="1">
      <c r="A1839" s="11">
        <v>1833</v>
      </c>
      <c r="B1839" s="11" t="s">
        <v>36</v>
      </c>
      <c r="C1839" s="11" t="s">
        <v>524</v>
      </c>
      <c r="D1839" s="11">
        <v>8</v>
      </c>
      <c r="E1839" s="22" t="s">
        <v>717</v>
      </c>
      <c r="F1839" s="11" t="s">
        <v>116</v>
      </c>
      <c r="G1839" s="11" t="s">
        <v>17</v>
      </c>
      <c r="H1839" s="11" t="s">
        <v>31</v>
      </c>
      <c r="I1839" s="15">
        <v>1500000000</v>
      </c>
      <c r="J1839" s="15">
        <v>1000000000</v>
      </c>
      <c r="K1839" s="15"/>
      <c r="L1839" s="15">
        <f t="shared" si="44"/>
        <v>2500000000</v>
      </c>
      <c r="M1839" s="11" t="s">
        <v>4645</v>
      </c>
    </row>
    <row r="1840" spans="1:13" ht="18" customHeight="1">
      <c r="A1840" s="11">
        <v>1834</v>
      </c>
      <c r="B1840" s="11" t="s">
        <v>36</v>
      </c>
      <c r="C1840" s="11" t="s">
        <v>524</v>
      </c>
      <c r="D1840" s="11">
        <v>8</v>
      </c>
      <c r="E1840" s="22" t="s">
        <v>718</v>
      </c>
      <c r="F1840" s="11" t="s">
        <v>116</v>
      </c>
      <c r="G1840" s="11" t="s">
        <v>17</v>
      </c>
      <c r="H1840" s="11" t="s">
        <v>26</v>
      </c>
      <c r="I1840" s="15">
        <v>1300000000</v>
      </c>
      <c r="J1840" s="15">
        <v>800000000</v>
      </c>
      <c r="K1840" s="15"/>
      <c r="L1840" s="15">
        <f t="shared" si="44"/>
        <v>2100000000</v>
      </c>
      <c r="M1840" s="11"/>
    </row>
    <row r="1841" spans="1:13" ht="18" customHeight="1">
      <c r="A1841" s="11">
        <v>1835</v>
      </c>
      <c r="B1841" s="12" t="s">
        <v>543</v>
      </c>
      <c r="C1841" s="11" t="s">
        <v>125</v>
      </c>
      <c r="D1841" s="11">
        <v>8</v>
      </c>
      <c r="E1841" s="22" t="s">
        <v>720</v>
      </c>
      <c r="F1841" s="57" t="s">
        <v>20</v>
      </c>
      <c r="G1841" s="11" t="s">
        <v>17</v>
      </c>
      <c r="H1841" s="11" t="s">
        <v>26</v>
      </c>
      <c r="I1841" s="30">
        <v>340000000</v>
      </c>
      <c r="J1841" s="30">
        <v>3200000000</v>
      </c>
      <c r="K1841" s="30"/>
      <c r="L1841" s="15">
        <f t="shared" si="44"/>
        <v>3540000000</v>
      </c>
      <c r="M1841" s="11"/>
    </row>
    <row r="1842" spans="1:13" ht="18" customHeight="1">
      <c r="A1842" s="11">
        <v>1836</v>
      </c>
      <c r="B1842" s="12" t="s">
        <v>543</v>
      </c>
      <c r="C1842" s="11" t="s">
        <v>125</v>
      </c>
      <c r="D1842" s="11">
        <v>8</v>
      </c>
      <c r="E1842" s="22" t="s">
        <v>721</v>
      </c>
      <c r="F1842" s="57" t="s">
        <v>20</v>
      </c>
      <c r="G1842" s="11" t="s">
        <v>17</v>
      </c>
      <c r="H1842" s="11" t="s">
        <v>26</v>
      </c>
      <c r="I1842" s="30">
        <v>100000000</v>
      </c>
      <c r="J1842" s="30"/>
      <c r="K1842" s="30"/>
      <c r="L1842" s="15">
        <f t="shared" si="44"/>
        <v>100000000</v>
      </c>
      <c r="M1842" s="11"/>
    </row>
    <row r="1843" spans="1:13" ht="18" customHeight="1">
      <c r="A1843" s="11">
        <v>1837</v>
      </c>
      <c r="B1843" s="11" t="s">
        <v>543</v>
      </c>
      <c r="C1843" s="11" t="s">
        <v>171</v>
      </c>
      <c r="D1843" s="11">
        <v>8</v>
      </c>
      <c r="E1843" s="22" t="s">
        <v>713</v>
      </c>
      <c r="F1843" s="11" t="s">
        <v>160</v>
      </c>
      <c r="G1843" s="11" t="s">
        <v>17</v>
      </c>
      <c r="H1843" s="11" t="s">
        <v>1</v>
      </c>
      <c r="I1843" s="15">
        <v>1600000000</v>
      </c>
      <c r="J1843" s="15"/>
      <c r="K1843" s="15"/>
      <c r="L1843" s="15">
        <f t="shared" si="44"/>
        <v>1600000000</v>
      </c>
      <c r="M1843" s="11"/>
    </row>
    <row r="1844" spans="1:13" ht="18" customHeight="1">
      <c r="A1844" s="11">
        <v>1838</v>
      </c>
      <c r="B1844" s="12" t="s">
        <v>543</v>
      </c>
      <c r="C1844" s="46" t="s">
        <v>560</v>
      </c>
      <c r="D1844" s="46">
        <v>8</v>
      </c>
      <c r="E1844" s="55" t="s">
        <v>724</v>
      </c>
      <c r="F1844" s="46" t="s">
        <v>72</v>
      </c>
      <c r="G1844" s="46" t="s">
        <v>17</v>
      </c>
      <c r="H1844" s="46" t="s">
        <v>1</v>
      </c>
      <c r="I1844" s="54">
        <v>580000000</v>
      </c>
      <c r="J1844" s="54">
        <v>0</v>
      </c>
      <c r="K1844" s="54">
        <v>0</v>
      </c>
      <c r="L1844" s="15">
        <f t="shared" si="44"/>
        <v>580000000</v>
      </c>
      <c r="M1844" s="46"/>
    </row>
    <row r="1845" spans="1:13" ht="18" customHeight="1">
      <c r="A1845" s="11">
        <v>1839</v>
      </c>
      <c r="B1845" s="12" t="s">
        <v>543</v>
      </c>
      <c r="C1845" s="46" t="s">
        <v>560</v>
      </c>
      <c r="D1845" s="46">
        <v>8</v>
      </c>
      <c r="E1845" s="55" t="s">
        <v>723</v>
      </c>
      <c r="F1845" s="57" t="s">
        <v>20</v>
      </c>
      <c r="G1845" s="46" t="s">
        <v>17</v>
      </c>
      <c r="H1845" s="46" t="s">
        <v>1</v>
      </c>
      <c r="I1845" s="54">
        <v>930000000</v>
      </c>
      <c r="J1845" s="54">
        <v>0</v>
      </c>
      <c r="K1845" s="54">
        <v>0</v>
      </c>
      <c r="L1845" s="15">
        <f t="shared" si="44"/>
        <v>930000000</v>
      </c>
      <c r="M1845" s="46"/>
    </row>
    <row r="1846" spans="1:13" ht="18" customHeight="1">
      <c r="A1846" s="11">
        <v>1840</v>
      </c>
      <c r="B1846" s="11" t="s">
        <v>889</v>
      </c>
      <c r="C1846" s="11" t="s">
        <v>29</v>
      </c>
      <c r="D1846" s="11">
        <v>8</v>
      </c>
      <c r="E1846" s="20" t="s">
        <v>1007</v>
      </c>
      <c r="F1846" s="11" t="s">
        <v>62</v>
      </c>
      <c r="G1846" s="11" t="s">
        <v>37</v>
      </c>
      <c r="H1846" s="11" t="s">
        <v>18</v>
      </c>
      <c r="I1846" s="15">
        <v>427414922</v>
      </c>
      <c r="J1846" s="15">
        <v>39170898</v>
      </c>
      <c r="K1846" s="15">
        <v>0</v>
      </c>
      <c r="L1846" s="14">
        <f t="shared" si="44"/>
        <v>466585820</v>
      </c>
      <c r="M1846" s="11"/>
    </row>
    <row r="1847" spans="1:13" ht="18" customHeight="1">
      <c r="A1847" s="11">
        <v>1841</v>
      </c>
      <c r="B1847" s="11" t="s">
        <v>889</v>
      </c>
      <c r="C1847" s="11" t="s">
        <v>29</v>
      </c>
      <c r="D1847" s="11">
        <v>8</v>
      </c>
      <c r="E1847" s="20" t="s">
        <v>914</v>
      </c>
      <c r="F1847" s="11" t="s">
        <v>62</v>
      </c>
      <c r="G1847" s="11" t="s">
        <v>37</v>
      </c>
      <c r="H1847" s="11" t="s">
        <v>18</v>
      </c>
      <c r="I1847" s="15">
        <v>49521247</v>
      </c>
      <c r="J1847" s="15">
        <v>4711548</v>
      </c>
      <c r="K1847" s="15">
        <v>0</v>
      </c>
      <c r="L1847" s="14">
        <f t="shared" si="44"/>
        <v>54232795</v>
      </c>
      <c r="M1847" s="11"/>
    </row>
    <row r="1848" spans="1:13" ht="18" customHeight="1">
      <c r="A1848" s="11">
        <v>1842</v>
      </c>
      <c r="B1848" s="11" t="s">
        <v>889</v>
      </c>
      <c r="C1848" s="11" t="s">
        <v>321</v>
      </c>
      <c r="D1848" s="11">
        <v>8</v>
      </c>
      <c r="E1848" s="20" t="s">
        <v>927</v>
      </c>
      <c r="F1848" s="11" t="s">
        <v>149</v>
      </c>
      <c r="G1848" s="11" t="s">
        <v>17</v>
      </c>
      <c r="H1848" s="11" t="s">
        <v>1</v>
      </c>
      <c r="I1848" s="15">
        <v>61000000</v>
      </c>
      <c r="J1848" s="15"/>
      <c r="K1848" s="15"/>
      <c r="L1848" s="14">
        <f t="shared" si="44"/>
        <v>61000000</v>
      </c>
      <c r="M1848" s="11"/>
    </row>
    <row r="1849" spans="1:13" ht="18" customHeight="1">
      <c r="A1849" s="11">
        <v>1843</v>
      </c>
      <c r="B1849" s="11" t="s">
        <v>889</v>
      </c>
      <c r="C1849" s="12" t="s">
        <v>115</v>
      </c>
      <c r="D1849" s="12">
        <v>8</v>
      </c>
      <c r="E1849" s="13" t="s">
        <v>933</v>
      </c>
      <c r="F1849" s="12" t="s">
        <v>116</v>
      </c>
      <c r="G1849" s="11" t="s">
        <v>17</v>
      </c>
      <c r="H1849" s="12" t="s">
        <v>26</v>
      </c>
      <c r="I1849" s="14">
        <v>86338171</v>
      </c>
      <c r="J1849" s="14"/>
      <c r="K1849" s="14"/>
      <c r="L1849" s="14">
        <f t="shared" si="44"/>
        <v>86338171</v>
      </c>
      <c r="M1849" s="11"/>
    </row>
    <row r="1850" spans="1:13" ht="18" customHeight="1">
      <c r="A1850" s="11">
        <v>1844</v>
      </c>
      <c r="B1850" s="11" t="s">
        <v>889</v>
      </c>
      <c r="C1850" s="11" t="s">
        <v>170</v>
      </c>
      <c r="D1850" s="11">
        <v>8</v>
      </c>
      <c r="E1850" s="20" t="s">
        <v>987</v>
      </c>
      <c r="F1850" s="57" t="s">
        <v>20</v>
      </c>
      <c r="G1850" s="11" t="s">
        <v>17</v>
      </c>
      <c r="H1850" s="11" t="s">
        <v>26</v>
      </c>
      <c r="I1850" s="15">
        <v>270000000</v>
      </c>
      <c r="J1850" s="15">
        <v>0</v>
      </c>
      <c r="K1850" s="15">
        <v>0</v>
      </c>
      <c r="L1850" s="14">
        <f t="shared" ref="L1850:L1881" si="45">I1850+J1850+K1850</f>
        <v>270000000</v>
      </c>
      <c r="M1850" s="210"/>
    </row>
    <row r="1851" spans="1:13" ht="18" customHeight="1">
      <c r="A1851" s="11">
        <v>1845</v>
      </c>
      <c r="B1851" s="11" t="s">
        <v>889</v>
      </c>
      <c r="C1851" s="11" t="s">
        <v>170</v>
      </c>
      <c r="D1851" s="11">
        <v>8</v>
      </c>
      <c r="E1851" s="20" t="s">
        <v>1032</v>
      </c>
      <c r="F1851" s="57" t="s">
        <v>20</v>
      </c>
      <c r="G1851" s="11" t="s">
        <v>17</v>
      </c>
      <c r="H1851" s="11" t="s">
        <v>26</v>
      </c>
      <c r="I1851" s="15">
        <v>139000000</v>
      </c>
      <c r="J1851" s="15">
        <v>806000000</v>
      </c>
      <c r="K1851" s="15">
        <v>20000000</v>
      </c>
      <c r="L1851" s="14">
        <f t="shared" si="45"/>
        <v>965000000</v>
      </c>
      <c r="M1851" s="11"/>
    </row>
    <row r="1852" spans="1:13" ht="18" customHeight="1">
      <c r="A1852" s="11">
        <v>1846</v>
      </c>
      <c r="B1852" s="11" t="s">
        <v>889</v>
      </c>
      <c r="C1852" s="11" t="s">
        <v>170</v>
      </c>
      <c r="D1852" s="11">
        <v>8</v>
      </c>
      <c r="E1852" s="20" t="s">
        <v>1019</v>
      </c>
      <c r="F1852" s="57" t="s">
        <v>20</v>
      </c>
      <c r="G1852" s="11" t="s">
        <v>17</v>
      </c>
      <c r="H1852" s="11" t="s">
        <v>26</v>
      </c>
      <c r="I1852" s="15">
        <v>700000000</v>
      </c>
      <c r="J1852" s="15">
        <v>0</v>
      </c>
      <c r="K1852" s="15">
        <v>0</v>
      </c>
      <c r="L1852" s="14">
        <f t="shared" si="45"/>
        <v>700000000</v>
      </c>
      <c r="M1852" s="107"/>
    </row>
    <row r="1853" spans="1:13" ht="18" customHeight="1">
      <c r="A1853" s="11">
        <v>1847</v>
      </c>
      <c r="B1853" s="11" t="s">
        <v>889</v>
      </c>
      <c r="C1853" s="11" t="s">
        <v>170</v>
      </c>
      <c r="D1853" s="11">
        <v>8</v>
      </c>
      <c r="E1853" s="20" t="s">
        <v>1035</v>
      </c>
      <c r="F1853" s="57" t="s">
        <v>20</v>
      </c>
      <c r="G1853" s="11" t="s">
        <v>17</v>
      </c>
      <c r="H1853" s="11" t="s">
        <v>26</v>
      </c>
      <c r="I1853" s="15">
        <v>149000000</v>
      </c>
      <c r="J1853" s="15">
        <v>832000000</v>
      </c>
      <c r="K1853" s="15">
        <v>20000000</v>
      </c>
      <c r="L1853" s="14">
        <f t="shared" si="45"/>
        <v>1001000000</v>
      </c>
      <c r="M1853" s="11"/>
    </row>
    <row r="1854" spans="1:13" ht="18" customHeight="1">
      <c r="A1854" s="11">
        <v>1848</v>
      </c>
      <c r="B1854" s="11" t="s">
        <v>889</v>
      </c>
      <c r="C1854" s="12" t="s">
        <v>122</v>
      </c>
      <c r="D1854" s="12">
        <v>8</v>
      </c>
      <c r="E1854" s="13" t="s">
        <v>1070</v>
      </c>
      <c r="F1854" s="57" t="s">
        <v>20</v>
      </c>
      <c r="G1854" s="12" t="s">
        <v>17</v>
      </c>
      <c r="H1854" s="12" t="s">
        <v>0</v>
      </c>
      <c r="I1854" s="14">
        <v>2203579625</v>
      </c>
      <c r="J1854" s="14">
        <v>1767809375</v>
      </c>
      <c r="K1854" s="14">
        <v>132347700</v>
      </c>
      <c r="L1854" s="14">
        <f t="shared" si="45"/>
        <v>4103736700</v>
      </c>
      <c r="M1854" s="12"/>
    </row>
    <row r="1855" spans="1:13" ht="18" customHeight="1">
      <c r="A1855" s="11">
        <v>1849</v>
      </c>
      <c r="B1855" s="11" t="s">
        <v>889</v>
      </c>
      <c r="C1855" s="12" t="s">
        <v>171</v>
      </c>
      <c r="D1855" s="12">
        <v>8</v>
      </c>
      <c r="E1855" s="13" t="s">
        <v>935</v>
      </c>
      <c r="F1855" s="12" t="s">
        <v>55</v>
      </c>
      <c r="G1855" s="12" t="s">
        <v>17</v>
      </c>
      <c r="H1855" s="12" t="s">
        <v>0</v>
      </c>
      <c r="I1855" s="14">
        <v>88000000</v>
      </c>
      <c r="J1855" s="14">
        <v>0</v>
      </c>
      <c r="K1855" s="14">
        <v>0</v>
      </c>
      <c r="L1855" s="14">
        <f t="shared" si="45"/>
        <v>88000000</v>
      </c>
      <c r="M1855" s="12"/>
    </row>
    <row r="1856" spans="1:13" ht="18" customHeight="1">
      <c r="A1856" s="11">
        <v>1850</v>
      </c>
      <c r="B1856" s="11" t="s">
        <v>1248</v>
      </c>
      <c r="C1856" s="11" t="s">
        <v>292</v>
      </c>
      <c r="D1856" s="11">
        <v>8</v>
      </c>
      <c r="E1856" s="20" t="s">
        <v>1345</v>
      </c>
      <c r="F1856" s="11" t="s">
        <v>62</v>
      </c>
      <c r="G1856" s="11" t="s">
        <v>202</v>
      </c>
      <c r="H1856" s="11" t="s">
        <v>18</v>
      </c>
      <c r="I1856" s="28">
        <v>50000000</v>
      </c>
      <c r="J1856" s="28">
        <v>30000000</v>
      </c>
      <c r="K1856" s="28"/>
      <c r="L1856" s="28">
        <f t="shared" si="45"/>
        <v>80000000</v>
      </c>
      <c r="M1856" s="11"/>
    </row>
    <row r="1857" spans="1:13" ht="18" customHeight="1">
      <c r="A1857" s="11">
        <v>1851</v>
      </c>
      <c r="B1857" s="11" t="s">
        <v>1248</v>
      </c>
      <c r="C1857" s="11" t="s">
        <v>292</v>
      </c>
      <c r="D1857" s="11">
        <v>8</v>
      </c>
      <c r="E1857" s="20" t="s">
        <v>1346</v>
      </c>
      <c r="F1857" s="11" t="s">
        <v>62</v>
      </c>
      <c r="G1857" s="11" t="s">
        <v>202</v>
      </c>
      <c r="H1857" s="11" t="s">
        <v>26</v>
      </c>
      <c r="I1857" s="28">
        <v>80000000</v>
      </c>
      <c r="J1857" s="28">
        <v>150000000</v>
      </c>
      <c r="K1857" s="28"/>
      <c r="L1857" s="28">
        <f t="shared" si="45"/>
        <v>230000000</v>
      </c>
      <c r="M1857" s="11"/>
    </row>
    <row r="1858" spans="1:13" ht="18" customHeight="1">
      <c r="A1858" s="11">
        <v>1852</v>
      </c>
      <c r="B1858" s="12" t="s">
        <v>1418</v>
      </c>
      <c r="C1858" s="12" t="s">
        <v>1451</v>
      </c>
      <c r="D1858" s="12">
        <v>8</v>
      </c>
      <c r="E1858" s="13" t="s">
        <v>1488</v>
      </c>
      <c r="F1858" s="57" t="s">
        <v>20</v>
      </c>
      <c r="G1858" s="12" t="s">
        <v>229</v>
      </c>
      <c r="H1858" s="12" t="s">
        <v>26</v>
      </c>
      <c r="I1858" s="44">
        <v>250000000</v>
      </c>
      <c r="J1858" s="44">
        <v>250000000</v>
      </c>
      <c r="K1858" s="44">
        <v>0</v>
      </c>
      <c r="L1858" s="44">
        <f t="shared" si="45"/>
        <v>500000000</v>
      </c>
      <c r="M1858" s="12"/>
    </row>
    <row r="1859" spans="1:13" ht="18" customHeight="1">
      <c r="A1859" s="11">
        <v>1853</v>
      </c>
      <c r="B1859" s="12" t="s">
        <v>1418</v>
      </c>
      <c r="C1859" s="57" t="s">
        <v>170</v>
      </c>
      <c r="D1859" s="57">
        <v>8</v>
      </c>
      <c r="E1859" s="58" t="s">
        <v>1487</v>
      </c>
      <c r="F1859" s="57" t="s">
        <v>20</v>
      </c>
      <c r="G1859" s="12" t="s">
        <v>229</v>
      </c>
      <c r="H1859" s="12" t="s">
        <v>18</v>
      </c>
      <c r="I1859" s="44">
        <v>600000000</v>
      </c>
      <c r="J1859" s="44">
        <v>3200000000</v>
      </c>
      <c r="K1859" s="44">
        <v>20000000</v>
      </c>
      <c r="L1859" s="44">
        <f t="shared" si="45"/>
        <v>3820000000</v>
      </c>
      <c r="M1859" s="126"/>
    </row>
    <row r="1860" spans="1:13" ht="18" customHeight="1">
      <c r="A1860" s="11">
        <v>1854</v>
      </c>
      <c r="B1860" s="12" t="s">
        <v>1418</v>
      </c>
      <c r="C1860" s="12" t="s">
        <v>1419</v>
      </c>
      <c r="D1860" s="12">
        <v>8</v>
      </c>
      <c r="E1860" s="13" t="s">
        <v>1486</v>
      </c>
      <c r="F1860" s="12" t="s">
        <v>116</v>
      </c>
      <c r="G1860" s="12" t="s">
        <v>229</v>
      </c>
      <c r="H1860" s="12" t="s">
        <v>26</v>
      </c>
      <c r="I1860" s="44">
        <v>35000000</v>
      </c>
      <c r="J1860" s="44">
        <v>5000000</v>
      </c>
      <c r="K1860" s="44">
        <v>0</v>
      </c>
      <c r="L1860" s="44">
        <f t="shared" si="45"/>
        <v>40000000</v>
      </c>
      <c r="M1860" s="12"/>
    </row>
    <row r="1861" spans="1:13" ht="18" customHeight="1">
      <c r="A1861" s="11">
        <v>1855</v>
      </c>
      <c r="B1861" s="59" t="s">
        <v>182</v>
      </c>
      <c r="C1861" s="59" t="s">
        <v>184</v>
      </c>
      <c r="D1861" s="59">
        <v>8</v>
      </c>
      <c r="E1861" s="47" t="s">
        <v>214</v>
      </c>
      <c r="F1861" s="46" t="s">
        <v>55</v>
      </c>
      <c r="G1861" s="46" t="s">
        <v>60</v>
      </c>
      <c r="H1861" s="46" t="s">
        <v>26</v>
      </c>
      <c r="I1861" s="132">
        <v>300000000</v>
      </c>
      <c r="J1861" s="52">
        <v>0</v>
      </c>
      <c r="K1861" s="52">
        <v>0</v>
      </c>
      <c r="L1861" s="14">
        <f t="shared" si="45"/>
        <v>300000000</v>
      </c>
      <c r="M1861" s="46"/>
    </row>
    <row r="1862" spans="1:13" ht="18" customHeight="1">
      <c r="A1862" s="11">
        <v>1856</v>
      </c>
      <c r="B1862" s="11" t="s">
        <v>58</v>
      </c>
      <c r="C1862" s="11" t="s">
        <v>1638</v>
      </c>
      <c r="D1862" s="11">
        <v>8</v>
      </c>
      <c r="E1862" s="20" t="s">
        <v>1743</v>
      </c>
      <c r="F1862" s="11" t="s">
        <v>72</v>
      </c>
      <c r="G1862" s="11" t="s">
        <v>17</v>
      </c>
      <c r="H1862" s="11" t="s">
        <v>0</v>
      </c>
      <c r="I1862" s="15">
        <v>350000000</v>
      </c>
      <c r="J1862" s="15">
        <v>150000000</v>
      </c>
      <c r="K1862" s="15"/>
      <c r="L1862" s="15">
        <f t="shared" si="45"/>
        <v>500000000</v>
      </c>
      <c r="M1862" s="11"/>
    </row>
    <row r="1863" spans="1:13" ht="18" customHeight="1">
      <c r="A1863" s="11">
        <v>1857</v>
      </c>
      <c r="B1863" s="11" t="s">
        <v>58</v>
      </c>
      <c r="C1863" s="11" t="s">
        <v>1638</v>
      </c>
      <c r="D1863" s="11">
        <v>8</v>
      </c>
      <c r="E1863" s="20" t="s">
        <v>1742</v>
      </c>
      <c r="F1863" s="57" t="s">
        <v>20</v>
      </c>
      <c r="G1863" s="11" t="s">
        <v>17</v>
      </c>
      <c r="H1863" s="11" t="s">
        <v>0</v>
      </c>
      <c r="I1863" s="15">
        <v>400000000</v>
      </c>
      <c r="J1863" s="15">
        <v>200000000</v>
      </c>
      <c r="K1863" s="15"/>
      <c r="L1863" s="15">
        <f t="shared" si="45"/>
        <v>600000000</v>
      </c>
      <c r="M1863" s="11"/>
    </row>
    <row r="1864" spans="1:13" ht="18" customHeight="1">
      <c r="A1864" s="11">
        <v>1858</v>
      </c>
      <c r="B1864" s="12" t="s">
        <v>58</v>
      </c>
      <c r="C1864" s="12" t="s">
        <v>71</v>
      </c>
      <c r="D1864" s="12">
        <v>8</v>
      </c>
      <c r="E1864" s="13" t="s">
        <v>1741</v>
      </c>
      <c r="F1864" s="57" t="s">
        <v>20</v>
      </c>
      <c r="G1864" s="12" t="s">
        <v>60</v>
      </c>
      <c r="H1864" s="12" t="s">
        <v>0</v>
      </c>
      <c r="I1864" s="14">
        <v>62400000</v>
      </c>
      <c r="J1864" s="14">
        <v>0</v>
      </c>
      <c r="K1864" s="14">
        <v>0</v>
      </c>
      <c r="L1864" s="14">
        <f t="shared" si="45"/>
        <v>62400000</v>
      </c>
      <c r="M1864" s="11"/>
    </row>
    <row r="1865" spans="1:13" ht="18" customHeight="1">
      <c r="A1865" s="11">
        <v>1859</v>
      </c>
      <c r="B1865" s="46" t="s">
        <v>1919</v>
      </c>
      <c r="C1865" s="46" t="s">
        <v>2083</v>
      </c>
      <c r="D1865" s="46">
        <v>8</v>
      </c>
      <c r="E1865" s="53" t="s">
        <v>2220</v>
      </c>
      <c r="F1865" s="11" t="s">
        <v>62</v>
      </c>
      <c r="G1865" s="46" t="s">
        <v>151</v>
      </c>
      <c r="H1865" s="46" t="s">
        <v>18</v>
      </c>
      <c r="I1865" s="133">
        <v>170000000</v>
      </c>
      <c r="J1865" s="133">
        <v>110000000</v>
      </c>
      <c r="K1865" s="133"/>
      <c r="L1865" s="133">
        <f t="shared" si="45"/>
        <v>280000000</v>
      </c>
      <c r="M1865" s="46"/>
    </row>
    <row r="1866" spans="1:13" ht="18" customHeight="1">
      <c r="A1866" s="11">
        <v>1860</v>
      </c>
      <c r="B1866" s="46" t="s">
        <v>1919</v>
      </c>
      <c r="C1866" s="46" t="s">
        <v>1432</v>
      </c>
      <c r="D1866" s="46">
        <v>8</v>
      </c>
      <c r="E1866" s="53" t="s">
        <v>2217</v>
      </c>
      <c r="F1866" s="46" t="s">
        <v>116</v>
      </c>
      <c r="G1866" s="46" t="s">
        <v>151</v>
      </c>
      <c r="H1866" s="46" t="s">
        <v>26</v>
      </c>
      <c r="I1866" s="133">
        <v>1477802000</v>
      </c>
      <c r="J1866" s="133">
        <v>667622000</v>
      </c>
      <c r="K1866" s="133">
        <v>0</v>
      </c>
      <c r="L1866" s="133">
        <f t="shared" si="45"/>
        <v>2145424000</v>
      </c>
      <c r="M1866" s="46"/>
    </row>
    <row r="1867" spans="1:13" ht="18" customHeight="1">
      <c r="A1867" s="11">
        <v>1861</v>
      </c>
      <c r="B1867" s="46" t="s">
        <v>1919</v>
      </c>
      <c r="C1867" s="46" t="s">
        <v>1432</v>
      </c>
      <c r="D1867" s="46">
        <v>8</v>
      </c>
      <c r="E1867" s="53" t="s">
        <v>2218</v>
      </c>
      <c r="F1867" s="46" t="s">
        <v>116</v>
      </c>
      <c r="G1867" s="46" t="s">
        <v>151</v>
      </c>
      <c r="H1867" s="46" t="s">
        <v>26</v>
      </c>
      <c r="I1867" s="133">
        <v>982819000</v>
      </c>
      <c r="J1867" s="133">
        <v>483986000</v>
      </c>
      <c r="K1867" s="133">
        <v>0</v>
      </c>
      <c r="L1867" s="133">
        <f t="shared" si="45"/>
        <v>1466805000</v>
      </c>
      <c r="M1867" s="46"/>
    </row>
    <row r="1868" spans="1:13" ht="18" customHeight="1">
      <c r="A1868" s="11">
        <v>1862</v>
      </c>
      <c r="B1868" s="46" t="s">
        <v>1919</v>
      </c>
      <c r="C1868" s="46" t="s">
        <v>1432</v>
      </c>
      <c r="D1868" s="46">
        <v>8</v>
      </c>
      <c r="E1868" s="53" t="s">
        <v>2219</v>
      </c>
      <c r="F1868" s="46" t="s">
        <v>116</v>
      </c>
      <c r="G1868" s="46" t="s">
        <v>151</v>
      </c>
      <c r="H1868" s="46" t="s">
        <v>26</v>
      </c>
      <c r="I1868" s="133">
        <v>2011535000</v>
      </c>
      <c r="J1868" s="133">
        <v>764055000</v>
      </c>
      <c r="K1868" s="133">
        <v>0</v>
      </c>
      <c r="L1868" s="133">
        <f t="shared" si="45"/>
        <v>2775590000</v>
      </c>
      <c r="M1868" s="46"/>
    </row>
    <row r="1869" spans="1:13" ht="18" customHeight="1">
      <c r="A1869" s="11">
        <v>1863</v>
      </c>
      <c r="B1869" s="46" t="s">
        <v>1919</v>
      </c>
      <c r="C1869" s="46" t="s">
        <v>376</v>
      </c>
      <c r="D1869" s="46">
        <v>8</v>
      </c>
      <c r="E1869" s="53" t="s">
        <v>2215</v>
      </c>
      <c r="F1869" s="11" t="s">
        <v>62</v>
      </c>
      <c r="G1869" s="46" t="s">
        <v>151</v>
      </c>
      <c r="H1869" s="46" t="s">
        <v>18</v>
      </c>
      <c r="I1869" s="133">
        <v>12000000</v>
      </c>
      <c r="J1869" s="133">
        <v>110000000</v>
      </c>
      <c r="K1869" s="133">
        <v>0</v>
      </c>
      <c r="L1869" s="133">
        <f t="shared" si="45"/>
        <v>122000000</v>
      </c>
      <c r="M1869" s="46"/>
    </row>
    <row r="1870" spans="1:13" ht="18" customHeight="1">
      <c r="A1870" s="11">
        <v>1864</v>
      </c>
      <c r="B1870" s="46" t="s">
        <v>1919</v>
      </c>
      <c r="C1870" s="46" t="s">
        <v>376</v>
      </c>
      <c r="D1870" s="46">
        <v>8</v>
      </c>
      <c r="E1870" s="53" t="s">
        <v>2216</v>
      </c>
      <c r="F1870" s="11" t="s">
        <v>62</v>
      </c>
      <c r="G1870" s="46" t="s">
        <v>151</v>
      </c>
      <c r="H1870" s="46" t="s">
        <v>18</v>
      </c>
      <c r="I1870" s="133">
        <v>12000000</v>
      </c>
      <c r="J1870" s="133">
        <v>110000000</v>
      </c>
      <c r="K1870" s="133">
        <v>0</v>
      </c>
      <c r="L1870" s="133">
        <f t="shared" si="45"/>
        <v>122000000</v>
      </c>
      <c r="M1870" s="46"/>
    </row>
    <row r="1871" spans="1:13" ht="18" customHeight="1">
      <c r="A1871" s="11">
        <v>1865</v>
      </c>
      <c r="B1871" s="11" t="s">
        <v>2232</v>
      </c>
      <c r="C1871" s="11" t="s">
        <v>2237</v>
      </c>
      <c r="D1871" s="11">
        <v>8</v>
      </c>
      <c r="E1871" s="20" t="s">
        <v>2292</v>
      </c>
      <c r="F1871" s="57" t="s">
        <v>20</v>
      </c>
      <c r="G1871" s="11" t="s">
        <v>229</v>
      </c>
      <c r="H1871" s="11" t="s">
        <v>26</v>
      </c>
      <c r="I1871" s="15">
        <v>400000000</v>
      </c>
      <c r="J1871" s="15">
        <v>7000000000</v>
      </c>
      <c r="K1871" s="15">
        <v>0</v>
      </c>
      <c r="L1871" s="14">
        <f t="shared" si="45"/>
        <v>7400000000</v>
      </c>
      <c r="M1871" s="29"/>
    </row>
    <row r="1872" spans="1:13" ht="18" customHeight="1">
      <c r="A1872" s="11">
        <v>1866</v>
      </c>
      <c r="B1872" s="11" t="s">
        <v>2232</v>
      </c>
      <c r="C1872" s="11" t="s">
        <v>2237</v>
      </c>
      <c r="D1872" s="11">
        <v>8</v>
      </c>
      <c r="E1872" s="22" t="s">
        <v>2291</v>
      </c>
      <c r="F1872" s="57" t="s">
        <v>20</v>
      </c>
      <c r="G1872" s="11" t="s">
        <v>198</v>
      </c>
      <c r="H1872" s="11" t="s">
        <v>0</v>
      </c>
      <c r="I1872" s="15">
        <v>1000000000</v>
      </c>
      <c r="J1872" s="15">
        <v>1000000000</v>
      </c>
      <c r="K1872" s="15">
        <v>0</v>
      </c>
      <c r="L1872" s="14">
        <f t="shared" si="45"/>
        <v>2000000000</v>
      </c>
      <c r="M1872" s="11"/>
    </row>
    <row r="1873" spans="1:13" ht="18" customHeight="1">
      <c r="A1873" s="11">
        <v>1867</v>
      </c>
      <c r="B1873" s="11" t="s">
        <v>2232</v>
      </c>
      <c r="C1873" s="11" t="s">
        <v>2237</v>
      </c>
      <c r="D1873" s="11">
        <v>8</v>
      </c>
      <c r="E1873" s="22" t="s">
        <v>2290</v>
      </c>
      <c r="F1873" s="57" t="s">
        <v>20</v>
      </c>
      <c r="G1873" s="11" t="s">
        <v>229</v>
      </c>
      <c r="H1873" s="11" t="s">
        <v>0</v>
      </c>
      <c r="I1873" s="15">
        <v>1500000000</v>
      </c>
      <c r="J1873" s="15">
        <v>1500000000</v>
      </c>
      <c r="K1873" s="15">
        <v>0</v>
      </c>
      <c r="L1873" s="14">
        <f t="shared" si="45"/>
        <v>3000000000</v>
      </c>
      <c r="M1873" s="11"/>
    </row>
    <row r="1874" spans="1:13" ht="18" customHeight="1">
      <c r="A1874" s="11">
        <v>1868</v>
      </c>
      <c r="B1874" s="108" t="s">
        <v>79</v>
      </c>
      <c r="C1874" s="108" t="s">
        <v>83</v>
      </c>
      <c r="D1874" s="108">
        <v>8</v>
      </c>
      <c r="E1874" s="70" t="s">
        <v>2294</v>
      </c>
      <c r="F1874" s="57" t="s">
        <v>20</v>
      </c>
      <c r="G1874" s="46" t="s">
        <v>154</v>
      </c>
      <c r="H1874" s="108" t="s">
        <v>26</v>
      </c>
      <c r="I1874" s="54">
        <v>1000000000</v>
      </c>
      <c r="J1874" s="54">
        <v>3200000000</v>
      </c>
      <c r="K1874" s="52"/>
      <c r="L1874" s="14">
        <f t="shared" si="45"/>
        <v>4200000000</v>
      </c>
      <c r="M1874" s="46"/>
    </row>
    <row r="1875" spans="1:13" ht="18" customHeight="1">
      <c r="A1875" s="11">
        <v>1869</v>
      </c>
      <c r="B1875" s="108" t="s">
        <v>79</v>
      </c>
      <c r="C1875" s="108" t="s">
        <v>83</v>
      </c>
      <c r="D1875" s="46">
        <v>8</v>
      </c>
      <c r="E1875" s="55" t="s">
        <v>2293</v>
      </c>
      <c r="F1875" s="46" t="s">
        <v>73</v>
      </c>
      <c r="G1875" s="46" t="s">
        <v>202</v>
      </c>
      <c r="H1875" s="46" t="s">
        <v>1</v>
      </c>
      <c r="I1875" s="54">
        <v>100000000</v>
      </c>
      <c r="J1875" s="54">
        <v>0</v>
      </c>
      <c r="K1875" s="52"/>
      <c r="L1875" s="14">
        <f t="shared" si="45"/>
        <v>100000000</v>
      </c>
      <c r="M1875" s="46"/>
    </row>
    <row r="1876" spans="1:13" ht="18" customHeight="1">
      <c r="A1876" s="11">
        <v>1870</v>
      </c>
      <c r="B1876" s="11" t="s">
        <v>2232</v>
      </c>
      <c r="C1876" s="11" t="s">
        <v>148</v>
      </c>
      <c r="D1876" s="11">
        <v>8</v>
      </c>
      <c r="E1876" s="22" t="s">
        <v>2296</v>
      </c>
      <c r="F1876" s="11" t="s">
        <v>72</v>
      </c>
      <c r="G1876" s="11" t="s">
        <v>202</v>
      </c>
      <c r="H1876" s="11" t="s">
        <v>26</v>
      </c>
      <c r="I1876" s="15">
        <v>100000000</v>
      </c>
      <c r="J1876" s="15">
        <v>40000000</v>
      </c>
      <c r="K1876" s="15"/>
      <c r="L1876" s="14">
        <f t="shared" si="45"/>
        <v>140000000</v>
      </c>
      <c r="M1876" s="11"/>
    </row>
    <row r="1877" spans="1:13" ht="18" customHeight="1">
      <c r="A1877" s="11">
        <v>1871</v>
      </c>
      <c r="B1877" s="11" t="s">
        <v>2232</v>
      </c>
      <c r="C1877" s="11" t="s">
        <v>148</v>
      </c>
      <c r="D1877" s="11">
        <v>8</v>
      </c>
      <c r="E1877" s="22" t="s">
        <v>2295</v>
      </c>
      <c r="F1877" s="11" t="s">
        <v>149</v>
      </c>
      <c r="G1877" s="11" t="s">
        <v>154</v>
      </c>
      <c r="H1877" s="11" t="s">
        <v>26</v>
      </c>
      <c r="I1877" s="15">
        <v>700000000</v>
      </c>
      <c r="J1877" s="15">
        <v>150000000</v>
      </c>
      <c r="K1877" s="15"/>
      <c r="L1877" s="14">
        <f t="shared" si="45"/>
        <v>850000000</v>
      </c>
      <c r="M1877" s="11"/>
    </row>
    <row r="1878" spans="1:13" ht="18" customHeight="1">
      <c r="A1878" s="11">
        <v>1872</v>
      </c>
      <c r="B1878" s="11" t="s">
        <v>2232</v>
      </c>
      <c r="C1878" s="11" t="s">
        <v>61</v>
      </c>
      <c r="D1878" s="11">
        <v>8</v>
      </c>
      <c r="E1878" s="22" t="s">
        <v>2297</v>
      </c>
      <c r="F1878" s="11" t="s">
        <v>62</v>
      </c>
      <c r="G1878" s="11" t="s">
        <v>202</v>
      </c>
      <c r="H1878" s="11" t="s">
        <v>31</v>
      </c>
      <c r="I1878" s="15">
        <v>270000000</v>
      </c>
      <c r="J1878" s="15">
        <v>0</v>
      </c>
      <c r="K1878" s="15"/>
      <c r="L1878" s="14">
        <f t="shared" si="45"/>
        <v>270000000</v>
      </c>
      <c r="M1878" s="11" t="s">
        <v>329</v>
      </c>
    </row>
    <row r="1879" spans="1:13" ht="18" customHeight="1">
      <c r="A1879" s="11">
        <v>1873</v>
      </c>
      <c r="B1879" s="11" t="s">
        <v>85</v>
      </c>
      <c r="C1879" s="11" t="s">
        <v>29</v>
      </c>
      <c r="D1879" s="11">
        <v>8</v>
      </c>
      <c r="E1879" s="22" t="s">
        <v>2671</v>
      </c>
      <c r="F1879" s="11" t="s">
        <v>62</v>
      </c>
      <c r="G1879" s="11" t="s">
        <v>70</v>
      </c>
      <c r="H1879" s="11" t="s">
        <v>18</v>
      </c>
      <c r="I1879" s="15">
        <v>100000000</v>
      </c>
      <c r="J1879" s="15">
        <v>30000000</v>
      </c>
      <c r="K1879" s="15"/>
      <c r="L1879" s="15">
        <f t="shared" si="45"/>
        <v>130000000</v>
      </c>
      <c r="M1879" s="11"/>
    </row>
    <row r="1880" spans="1:13" ht="18" customHeight="1">
      <c r="A1880" s="11">
        <v>1874</v>
      </c>
      <c r="B1880" s="11" t="s">
        <v>85</v>
      </c>
      <c r="C1880" s="11" t="s">
        <v>22</v>
      </c>
      <c r="D1880" s="11">
        <v>8</v>
      </c>
      <c r="E1880" s="22" t="s">
        <v>2668</v>
      </c>
      <c r="F1880" s="11" t="s">
        <v>24</v>
      </c>
      <c r="G1880" s="11" t="s">
        <v>70</v>
      </c>
      <c r="H1880" s="11" t="s">
        <v>26</v>
      </c>
      <c r="I1880" s="15">
        <v>60000000</v>
      </c>
      <c r="J1880" s="15"/>
      <c r="K1880" s="15"/>
      <c r="L1880" s="15">
        <f t="shared" si="45"/>
        <v>60000000</v>
      </c>
      <c r="M1880" s="11"/>
    </row>
    <row r="1881" spans="1:13" ht="18" customHeight="1">
      <c r="A1881" s="11">
        <v>1875</v>
      </c>
      <c r="B1881" s="11" t="s">
        <v>85</v>
      </c>
      <c r="C1881" s="11" t="s">
        <v>93</v>
      </c>
      <c r="D1881" s="11">
        <v>8</v>
      </c>
      <c r="E1881" s="22" t="s">
        <v>2672</v>
      </c>
      <c r="F1881" s="57" t="s">
        <v>20</v>
      </c>
      <c r="G1881" s="11" t="s">
        <v>70</v>
      </c>
      <c r="H1881" s="11" t="s">
        <v>26</v>
      </c>
      <c r="I1881" s="15">
        <v>200000000</v>
      </c>
      <c r="J1881" s="15">
        <v>2130000000</v>
      </c>
      <c r="K1881" s="15"/>
      <c r="L1881" s="15">
        <f t="shared" si="45"/>
        <v>2330000000</v>
      </c>
      <c r="M1881" s="11"/>
    </row>
    <row r="1882" spans="1:13" ht="18" customHeight="1">
      <c r="A1882" s="11">
        <v>1876</v>
      </c>
      <c r="B1882" s="11" t="s">
        <v>85</v>
      </c>
      <c r="C1882" s="11" t="s">
        <v>93</v>
      </c>
      <c r="D1882" s="11">
        <v>8</v>
      </c>
      <c r="E1882" s="22" t="s">
        <v>2673</v>
      </c>
      <c r="F1882" s="57" t="s">
        <v>20</v>
      </c>
      <c r="G1882" s="11" t="s">
        <v>70</v>
      </c>
      <c r="H1882" s="11" t="s">
        <v>26</v>
      </c>
      <c r="I1882" s="15">
        <v>100000000</v>
      </c>
      <c r="J1882" s="15">
        <v>700000000</v>
      </c>
      <c r="K1882" s="15"/>
      <c r="L1882" s="15">
        <f t="shared" ref="L1882:L1885" si="46">I1882+J1882+K1882</f>
        <v>800000000</v>
      </c>
      <c r="M1882" s="11"/>
    </row>
    <row r="1883" spans="1:13" ht="18" customHeight="1">
      <c r="A1883" s="11">
        <v>1877</v>
      </c>
      <c r="B1883" s="11" t="s">
        <v>85</v>
      </c>
      <c r="C1883" s="11" t="s">
        <v>42</v>
      </c>
      <c r="D1883" s="11">
        <v>8</v>
      </c>
      <c r="E1883" s="22" t="s">
        <v>2669</v>
      </c>
      <c r="F1883" s="11" t="s">
        <v>28</v>
      </c>
      <c r="G1883" s="11" t="s">
        <v>70</v>
      </c>
      <c r="H1883" s="11" t="s">
        <v>26</v>
      </c>
      <c r="I1883" s="15">
        <v>11669000</v>
      </c>
      <c r="J1883" s="15">
        <v>0</v>
      </c>
      <c r="K1883" s="15">
        <v>0</v>
      </c>
      <c r="L1883" s="15">
        <f t="shared" si="46"/>
        <v>11669000</v>
      </c>
      <c r="M1883" s="11"/>
    </row>
    <row r="1884" spans="1:13" ht="18" customHeight="1">
      <c r="A1884" s="11">
        <v>1878</v>
      </c>
      <c r="B1884" s="11" t="s">
        <v>85</v>
      </c>
      <c r="C1884" s="11" t="s">
        <v>42</v>
      </c>
      <c r="D1884" s="11">
        <v>8</v>
      </c>
      <c r="E1884" s="22" t="s">
        <v>2670</v>
      </c>
      <c r="F1884" s="11" t="s">
        <v>28</v>
      </c>
      <c r="G1884" s="11" t="s">
        <v>70</v>
      </c>
      <c r="H1884" s="11" t="s">
        <v>26</v>
      </c>
      <c r="I1884" s="15">
        <v>90827000</v>
      </c>
      <c r="J1884" s="15">
        <v>0</v>
      </c>
      <c r="K1884" s="15">
        <v>0</v>
      </c>
      <c r="L1884" s="15">
        <f t="shared" si="46"/>
        <v>90827000</v>
      </c>
      <c r="M1884" s="11"/>
    </row>
    <row r="1885" spans="1:13" ht="18" customHeight="1">
      <c r="A1885" s="11">
        <v>1879</v>
      </c>
      <c r="B1885" s="11" t="s">
        <v>85</v>
      </c>
      <c r="C1885" s="11" t="s">
        <v>42</v>
      </c>
      <c r="D1885" s="11">
        <v>8</v>
      </c>
      <c r="E1885" s="22" t="s">
        <v>241</v>
      </c>
      <c r="F1885" s="11" t="s">
        <v>28</v>
      </c>
      <c r="G1885" s="11" t="s">
        <v>70</v>
      </c>
      <c r="H1885" s="11" t="s">
        <v>26</v>
      </c>
      <c r="I1885" s="15">
        <v>469740000</v>
      </c>
      <c r="J1885" s="15">
        <v>347447000</v>
      </c>
      <c r="K1885" s="15">
        <v>0</v>
      </c>
      <c r="L1885" s="15">
        <f t="shared" si="46"/>
        <v>817187000</v>
      </c>
      <c r="M1885" s="11"/>
    </row>
    <row r="1886" spans="1:13" ht="18" customHeight="1">
      <c r="A1886" s="11">
        <v>1880</v>
      </c>
      <c r="B1886" s="11" t="s">
        <v>95</v>
      </c>
      <c r="C1886" s="11" t="s">
        <v>166</v>
      </c>
      <c r="D1886" s="11">
        <v>8</v>
      </c>
      <c r="E1886" s="20" t="s">
        <v>2807</v>
      </c>
      <c r="F1886" s="57" t="s">
        <v>20</v>
      </c>
      <c r="G1886" s="11" t="s">
        <v>57</v>
      </c>
      <c r="H1886" s="11" t="s">
        <v>26</v>
      </c>
      <c r="I1886" s="15">
        <v>255000000</v>
      </c>
      <c r="J1886" s="15">
        <v>10000000</v>
      </c>
      <c r="K1886" s="15"/>
      <c r="L1886" s="15">
        <v>265000000</v>
      </c>
      <c r="M1886" s="11"/>
    </row>
    <row r="1887" spans="1:13" ht="18" customHeight="1">
      <c r="A1887" s="11">
        <v>1881</v>
      </c>
      <c r="B1887" s="11" t="s">
        <v>95</v>
      </c>
      <c r="C1887" s="11" t="s">
        <v>2705</v>
      </c>
      <c r="D1887" s="11">
        <v>8</v>
      </c>
      <c r="E1887" s="20" t="s">
        <v>2810</v>
      </c>
      <c r="F1887" s="57" t="s">
        <v>20</v>
      </c>
      <c r="G1887" s="11" t="s">
        <v>111</v>
      </c>
      <c r="H1887" s="11" t="s">
        <v>18</v>
      </c>
      <c r="I1887" s="15">
        <v>100000000</v>
      </c>
      <c r="J1887" s="15">
        <v>80000000</v>
      </c>
      <c r="K1887" s="15"/>
      <c r="L1887" s="15">
        <v>180000000</v>
      </c>
      <c r="M1887" s="11"/>
    </row>
    <row r="1888" spans="1:13" ht="18" customHeight="1">
      <c r="A1888" s="11">
        <v>1882</v>
      </c>
      <c r="B1888" s="11" t="s">
        <v>95</v>
      </c>
      <c r="C1888" s="11" t="s">
        <v>96</v>
      </c>
      <c r="D1888" s="11">
        <v>8</v>
      </c>
      <c r="E1888" s="20" t="s">
        <v>2809</v>
      </c>
      <c r="F1888" s="11" t="s">
        <v>28</v>
      </c>
      <c r="G1888" s="11" t="s">
        <v>57</v>
      </c>
      <c r="H1888" s="11" t="s">
        <v>26</v>
      </c>
      <c r="I1888" s="15">
        <v>28000000</v>
      </c>
      <c r="J1888" s="15">
        <v>3500000</v>
      </c>
      <c r="K1888" s="15">
        <v>0</v>
      </c>
      <c r="L1888" s="15">
        <v>31500000</v>
      </c>
      <c r="M1888" s="11"/>
    </row>
    <row r="1889" spans="1:13" ht="18" customHeight="1">
      <c r="A1889" s="11">
        <v>1883</v>
      </c>
      <c r="B1889" s="11" t="s">
        <v>95</v>
      </c>
      <c r="C1889" s="11" t="s">
        <v>96</v>
      </c>
      <c r="D1889" s="11">
        <v>8</v>
      </c>
      <c r="E1889" s="20" t="s">
        <v>2808</v>
      </c>
      <c r="F1889" s="11" t="s">
        <v>28</v>
      </c>
      <c r="G1889" s="11" t="s">
        <v>57</v>
      </c>
      <c r="H1889" s="11" t="s">
        <v>26</v>
      </c>
      <c r="I1889" s="15">
        <v>27000000</v>
      </c>
      <c r="J1889" s="15">
        <v>500000</v>
      </c>
      <c r="K1889" s="15">
        <v>0</v>
      </c>
      <c r="L1889" s="15">
        <v>27500000</v>
      </c>
      <c r="M1889" s="11"/>
    </row>
    <row r="1890" spans="1:13" ht="18" customHeight="1">
      <c r="A1890" s="11">
        <v>1884</v>
      </c>
      <c r="B1890" s="108" t="s">
        <v>114</v>
      </c>
      <c r="C1890" s="108" t="s">
        <v>120</v>
      </c>
      <c r="D1890" s="108">
        <v>8</v>
      </c>
      <c r="E1890" s="109" t="s">
        <v>3133</v>
      </c>
      <c r="F1890" s="11" t="s">
        <v>62</v>
      </c>
      <c r="G1890" s="108" t="s">
        <v>121</v>
      </c>
      <c r="H1890" s="108" t="s">
        <v>0</v>
      </c>
      <c r="I1890" s="110">
        <v>350000000</v>
      </c>
      <c r="J1890" s="110">
        <v>50000000</v>
      </c>
      <c r="K1890" s="110"/>
      <c r="L1890" s="14">
        <f t="shared" ref="L1890:L1921" si="47">I1890+J1890+K1890</f>
        <v>400000000</v>
      </c>
      <c r="M1890" s="69"/>
    </row>
    <row r="1891" spans="1:13" ht="18" customHeight="1">
      <c r="A1891" s="11">
        <v>1885</v>
      </c>
      <c r="B1891" s="11" t="s">
        <v>2984</v>
      </c>
      <c r="C1891" s="11" t="s">
        <v>32</v>
      </c>
      <c r="D1891" s="11">
        <v>8</v>
      </c>
      <c r="E1891" s="36" t="s">
        <v>3134</v>
      </c>
      <c r="F1891" s="57" t="s">
        <v>20</v>
      </c>
      <c r="G1891" s="11" t="s">
        <v>118</v>
      </c>
      <c r="H1891" s="11" t="s">
        <v>26</v>
      </c>
      <c r="I1891" s="15">
        <v>250000000</v>
      </c>
      <c r="J1891" s="15">
        <v>10000000</v>
      </c>
      <c r="K1891" s="15"/>
      <c r="L1891" s="14">
        <f t="shared" si="47"/>
        <v>260000000</v>
      </c>
      <c r="M1891" s="11"/>
    </row>
    <row r="1892" spans="1:13" ht="18" customHeight="1">
      <c r="A1892" s="11">
        <v>1886</v>
      </c>
      <c r="B1892" s="11" t="s">
        <v>114</v>
      </c>
      <c r="C1892" s="11" t="s">
        <v>124</v>
      </c>
      <c r="D1892" s="11">
        <v>8</v>
      </c>
      <c r="E1892" s="53" t="s">
        <v>3148</v>
      </c>
      <c r="F1892" s="57" t="s">
        <v>20</v>
      </c>
      <c r="G1892" s="46" t="s">
        <v>117</v>
      </c>
      <c r="H1892" s="46" t="s">
        <v>65</v>
      </c>
      <c r="I1892" s="30">
        <v>25000000</v>
      </c>
      <c r="J1892" s="30">
        <v>20000000</v>
      </c>
      <c r="K1892" s="15">
        <v>0</v>
      </c>
      <c r="L1892" s="14">
        <f t="shared" si="47"/>
        <v>45000000</v>
      </c>
      <c r="M1892" s="11" t="s">
        <v>3147</v>
      </c>
    </row>
    <row r="1893" spans="1:13" ht="18" customHeight="1">
      <c r="A1893" s="11">
        <v>1887</v>
      </c>
      <c r="B1893" s="11" t="s">
        <v>114</v>
      </c>
      <c r="C1893" s="11" t="s">
        <v>124</v>
      </c>
      <c r="D1893" s="11">
        <v>8</v>
      </c>
      <c r="E1893" s="53" t="s">
        <v>3146</v>
      </c>
      <c r="F1893" s="57" t="s">
        <v>20</v>
      </c>
      <c r="G1893" s="46" t="s">
        <v>117</v>
      </c>
      <c r="H1893" s="46" t="s">
        <v>65</v>
      </c>
      <c r="I1893" s="30">
        <v>300000000</v>
      </c>
      <c r="J1893" s="30">
        <v>100000000</v>
      </c>
      <c r="K1893" s="15">
        <v>0</v>
      </c>
      <c r="L1893" s="14">
        <f t="shared" si="47"/>
        <v>400000000</v>
      </c>
      <c r="M1893" s="11" t="s">
        <v>3147</v>
      </c>
    </row>
    <row r="1894" spans="1:13" ht="18" customHeight="1">
      <c r="A1894" s="11">
        <v>1888</v>
      </c>
      <c r="B1894" s="170" t="s">
        <v>114</v>
      </c>
      <c r="C1894" s="46" t="s">
        <v>125</v>
      </c>
      <c r="D1894" s="46">
        <v>8</v>
      </c>
      <c r="E1894" s="53" t="s">
        <v>3141</v>
      </c>
      <c r="F1894" s="57" t="s">
        <v>20</v>
      </c>
      <c r="G1894" s="46" t="s">
        <v>119</v>
      </c>
      <c r="H1894" s="46" t="s">
        <v>26</v>
      </c>
      <c r="I1894" s="52">
        <v>200000000</v>
      </c>
      <c r="J1894" s="52">
        <v>0</v>
      </c>
      <c r="K1894" s="52">
        <v>0</v>
      </c>
      <c r="L1894" s="14">
        <f t="shared" si="47"/>
        <v>200000000</v>
      </c>
      <c r="M1894" s="46"/>
    </row>
    <row r="1895" spans="1:13" ht="18" customHeight="1">
      <c r="A1895" s="11">
        <v>1889</v>
      </c>
      <c r="B1895" s="170" t="s">
        <v>114</v>
      </c>
      <c r="C1895" s="11" t="s">
        <v>125</v>
      </c>
      <c r="D1895" s="12">
        <v>8</v>
      </c>
      <c r="E1895" s="13" t="s">
        <v>3136</v>
      </c>
      <c r="F1895" s="57" t="s">
        <v>20</v>
      </c>
      <c r="G1895" s="11" t="s">
        <v>119</v>
      </c>
      <c r="H1895" s="11" t="s">
        <v>0</v>
      </c>
      <c r="I1895" s="14">
        <v>3000000000</v>
      </c>
      <c r="J1895" s="14">
        <v>2600000000</v>
      </c>
      <c r="K1895" s="14">
        <v>0</v>
      </c>
      <c r="L1895" s="14">
        <f t="shared" si="47"/>
        <v>5600000000</v>
      </c>
      <c r="M1895" s="66"/>
    </row>
    <row r="1896" spans="1:13" ht="18" customHeight="1">
      <c r="A1896" s="11">
        <v>1890</v>
      </c>
      <c r="B1896" s="170" t="s">
        <v>114</v>
      </c>
      <c r="C1896" s="11" t="s">
        <v>125</v>
      </c>
      <c r="D1896" s="12">
        <v>8</v>
      </c>
      <c r="E1896" s="13" t="s">
        <v>3135</v>
      </c>
      <c r="F1896" s="57" t="s">
        <v>20</v>
      </c>
      <c r="G1896" s="46" t="s">
        <v>117</v>
      </c>
      <c r="H1896" s="11" t="s">
        <v>0</v>
      </c>
      <c r="I1896" s="14">
        <v>2100000000</v>
      </c>
      <c r="J1896" s="14">
        <v>1800000000</v>
      </c>
      <c r="K1896" s="14">
        <v>0</v>
      </c>
      <c r="L1896" s="14">
        <f t="shared" si="47"/>
        <v>3900000000</v>
      </c>
      <c r="M1896" s="66"/>
    </row>
    <row r="1897" spans="1:13" ht="18" customHeight="1">
      <c r="A1897" s="11">
        <v>1891</v>
      </c>
      <c r="B1897" s="170" t="s">
        <v>114</v>
      </c>
      <c r="C1897" s="46" t="s">
        <v>125</v>
      </c>
      <c r="D1897" s="46">
        <v>8</v>
      </c>
      <c r="E1897" s="53" t="s">
        <v>3138</v>
      </c>
      <c r="F1897" s="57" t="s">
        <v>20</v>
      </c>
      <c r="G1897" s="46" t="s">
        <v>118</v>
      </c>
      <c r="H1897" s="46" t="s">
        <v>26</v>
      </c>
      <c r="I1897" s="52">
        <v>100000000</v>
      </c>
      <c r="J1897" s="52">
        <v>0</v>
      </c>
      <c r="K1897" s="52">
        <v>0</v>
      </c>
      <c r="L1897" s="14">
        <f t="shared" si="47"/>
        <v>100000000</v>
      </c>
      <c r="M1897" s="46"/>
    </row>
    <row r="1898" spans="1:13" ht="18" customHeight="1">
      <c r="A1898" s="11">
        <v>1892</v>
      </c>
      <c r="B1898" s="170" t="s">
        <v>114</v>
      </c>
      <c r="C1898" s="46" t="s">
        <v>125</v>
      </c>
      <c r="D1898" s="46">
        <v>8</v>
      </c>
      <c r="E1898" s="53" t="s">
        <v>3139</v>
      </c>
      <c r="F1898" s="57" t="s">
        <v>20</v>
      </c>
      <c r="G1898" s="46" t="s">
        <v>117</v>
      </c>
      <c r="H1898" s="46" t="s">
        <v>26</v>
      </c>
      <c r="I1898" s="52">
        <v>900000000</v>
      </c>
      <c r="J1898" s="52">
        <v>5300000000</v>
      </c>
      <c r="K1898" s="52">
        <v>66000000</v>
      </c>
      <c r="L1898" s="14">
        <f t="shared" si="47"/>
        <v>6266000000</v>
      </c>
      <c r="M1898" s="46"/>
    </row>
    <row r="1899" spans="1:13" ht="18" customHeight="1">
      <c r="A1899" s="11">
        <v>1893</v>
      </c>
      <c r="B1899" s="170" t="s">
        <v>114</v>
      </c>
      <c r="C1899" s="46" t="s">
        <v>125</v>
      </c>
      <c r="D1899" s="46">
        <v>8</v>
      </c>
      <c r="E1899" s="53" t="s">
        <v>3140</v>
      </c>
      <c r="F1899" s="57" t="s">
        <v>20</v>
      </c>
      <c r="G1899" s="46" t="s">
        <v>117</v>
      </c>
      <c r="H1899" s="46" t="s">
        <v>26</v>
      </c>
      <c r="I1899" s="52">
        <v>500000000</v>
      </c>
      <c r="J1899" s="52">
        <v>500000000</v>
      </c>
      <c r="K1899" s="52">
        <v>0</v>
      </c>
      <c r="L1899" s="14">
        <f t="shared" si="47"/>
        <v>1000000000</v>
      </c>
      <c r="M1899" s="46"/>
    </row>
    <row r="1900" spans="1:13" ht="18" customHeight="1">
      <c r="A1900" s="11">
        <v>1894</v>
      </c>
      <c r="B1900" s="170" t="s">
        <v>114</v>
      </c>
      <c r="C1900" s="46" t="s">
        <v>125</v>
      </c>
      <c r="D1900" s="46">
        <v>8</v>
      </c>
      <c r="E1900" s="53" t="s">
        <v>3142</v>
      </c>
      <c r="F1900" s="57" t="s">
        <v>20</v>
      </c>
      <c r="G1900" s="46" t="s">
        <v>119</v>
      </c>
      <c r="H1900" s="46" t="s">
        <v>26</v>
      </c>
      <c r="I1900" s="52">
        <v>300000000</v>
      </c>
      <c r="J1900" s="52">
        <v>3234000000</v>
      </c>
      <c r="K1900" s="52">
        <v>384000000</v>
      </c>
      <c r="L1900" s="14">
        <f t="shared" si="47"/>
        <v>3918000000</v>
      </c>
      <c r="M1900" s="46"/>
    </row>
    <row r="1901" spans="1:13" ht="18" customHeight="1">
      <c r="A1901" s="11">
        <v>1895</v>
      </c>
      <c r="B1901" s="170" t="s">
        <v>114</v>
      </c>
      <c r="C1901" s="46" t="s">
        <v>125</v>
      </c>
      <c r="D1901" s="46">
        <v>8</v>
      </c>
      <c r="E1901" s="53" t="s">
        <v>3143</v>
      </c>
      <c r="F1901" s="57" t="s">
        <v>20</v>
      </c>
      <c r="G1901" s="46" t="s">
        <v>119</v>
      </c>
      <c r="H1901" s="46" t="s">
        <v>26</v>
      </c>
      <c r="I1901" s="52">
        <v>325000000</v>
      </c>
      <c r="J1901" s="52">
        <v>159000000</v>
      </c>
      <c r="K1901" s="52">
        <v>0</v>
      </c>
      <c r="L1901" s="14">
        <f t="shared" si="47"/>
        <v>484000000</v>
      </c>
      <c r="M1901" s="46"/>
    </row>
    <row r="1902" spans="1:13" ht="18" customHeight="1">
      <c r="A1902" s="11">
        <v>1896</v>
      </c>
      <c r="B1902" s="170" t="s">
        <v>114</v>
      </c>
      <c r="C1902" s="46" t="s">
        <v>125</v>
      </c>
      <c r="D1902" s="46">
        <v>8</v>
      </c>
      <c r="E1902" s="53" t="s">
        <v>3137</v>
      </c>
      <c r="F1902" s="57" t="s">
        <v>20</v>
      </c>
      <c r="G1902" s="46" t="s">
        <v>118</v>
      </c>
      <c r="H1902" s="46" t="s">
        <v>26</v>
      </c>
      <c r="I1902" s="52">
        <v>500000000</v>
      </c>
      <c r="J1902" s="52">
        <v>0</v>
      </c>
      <c r="K1902" s="52">
        <v>0</v>
      </c>
      <c r="L1902" s="14">
        <f t="shared" si="47"/>
        <v>500000000</v>
      </c>
      <c r="M1902" s="46"/>
    </row>
    <row r="1903" spans="1:13" ht="18" customHeight="1">
      <c r="A1903" s="11">
        <v>1897</v>
      </c>
      <c r="B1903" s="170" t="s">
        <v>114</v>
      </c>
      <c r="C1903" s="46" t="s">
        <v>125</v>
      </c>
      <c r="D1903" s="46">
        <v>8</v>
      </c>
      <c r="E1903" s="53" t="s">
        <v>3144</v>
      </c>
      <c r="F1903" s="57" t="s">
        <v>20</v>
      </c>
      <c r="G1903" s="46" t="s">
        <v>117</v>
      </c>
      <c r="H1903" s="46" t="s">
        <v>26</v>
      </c>
      <c r="I1903" s="52">
        <v>200000000</v>
      </c>
      <c r="J1903" s="52">
        <v>700000000</v>
      </c>
      <c r="K1903" s="52">
        <v>0</v>
      </c>
      <c r="L1903" s="14">
        <f t="shared" si="47"/>
        <v>900000000</v>
      </c>
      <c r="M1903" s="46"/>
    </row>
    <row r="1904" spans="1:13" ht="18" customHeight="1">
      <c r="A1904" s="11">
        <v>1898</v>
      </c>
      <c r="B1904" s="170" t="s">
        <v>114</v>
      </c>
      <c r="C1904" s="46" t="s">
        <v>125</v>
      </c>
      <c r="D1904" s="46">
        <v>8</v>
      </c>
      <c r="E1904" s="53" t="s">
        <v>3145</v>
      </c>
      <c r="F1904" s="57" t="s">
        <v>20</v>
      </c>
      <c r="G1904" s="46" t="s">
        <v>117</v>
      </c>
      <c r="H1904" s="46" t="s">
        <v>26</v>
      </c>
      <c r="I1904" s="52">
        <v>64000000</v>
      </c>
      <c r="J1904" s="52">
        <v>50000000</v>
      </c>
      <c r="K1904" s="52">
        <v>0</v>
      </c>
      <c r="L1904" s="14">
        <f t="shared" si="47"/>
        <v>114000000</v>
      </c>
      <c r="M1904" s="46"/>
    </row>
    <row r="1905" spans="1:13" ht="18" customHeight="1">
      <c r="A1905" s="11">
        <v>1899</v>
      </c>
      <c r="B1905" s="11" t="s">
        <v>196</v>
      </c>
      <c r="C1905" s="11" t="s">
        <v>321</v>
      </c>
      <c r="D1905" s="11">
        <v>8</v>
      </c>
      <c r="E1905" s="22" t="s">
        <v>3255</v>
      </c>
      <c r="F1905" s="11" t="s">
        <v>73</v>
      </c>
      <c r="G1905" s="11" t="s">
        <v>209</v>
      </c>
      <c r="H1905" s="11" t="s">
        <v>1</v>
      </c>
      <c r="I1905" s="15">
        <v>350000000</v>
      </c>
      <c r="J1905" s="15">
        <v>0</v>
      </c>
      <c r="K1905" s="15">
        <v>0</v>
      </c>
      <c r="L1905" s="15">
        <f t="shared" si="47"/>
        <v>350000000</v>
      </c>
      <c r="M1905" s="11"/>
    </row>
    <row r="1906" spans="1:13" ht="18" customHeight="1">
      <c r="A1906" s="11">
        <v>1900</v>
      </c>
      <c r="B1906" s="11" t="s">
        <v>196</v>
      </c>
      <c r="C1906" s="11" t="s">
        <v>3212</v>
      </c>
      <c r="D1906" s="11">
        <v>8</v>
      </c>
      <c r="E1906" s="22" t="s">
        <v>3256</v>
      </c>
      <c r="F1906" s="57" t="s">
        <v>20</v>
      </c>
      <c r="G1906" s="11" t="s">
        <v>154</v>
      </c>
      <c r="H1906" s="11" t="s">
        <v>18</v>
      </c>
      <c r="I1906" s="15">
        <v>300000000</v>
      </c>
      <c r="J1906" s="15">
        <v>0</v>
      </c>
      <c r="K1906" s="15">
        <v>0</v>
      </c>
      <c r="L1906" s="15">
        <f t="shared" si="47"/>
        <v>300000000</v>
      </c>
      <c r="M1906" s="11"/>
    </row>
    <row r="1907" spans="1:13" ht="18" customHeight="1">
      <c r="A1907" s="11">
        <v>1901</v>
      </c>
      <c r="B1907" s="11" t="s">
        <v>196</v>
      </c>
      <c r="C1907" s="11" t="s">
        <v>3212</v>
      </c>
      <c r="D1907" s="11">
        <v>8</v>
      </c>
      <c r="E1907" s="22" t="s">
        <v>3257</v>
      </c>
      <c r="F1907" s="57" t="s">
        <v>20</v>
      </c>
      <c r="G1907" s="11" t="s">
        <v>154</v>
      </c>
      <c r="H1907" s="11" t="s">
        <v>18</v>
      </c>
      <c r="I1907" s="15">
        <v>250000000</v>
      </c>
      <c r="J1907" s="15">
        <v>100000000</v>
      </c>
      <c r="K1907" s="15">
        <v>0</v>
      </c>
      <c r="L1907" s="15">
        <f t="shared" si="47"/>
        <v>350000000</v>
      </c>
      <c r="M1907" s="11"/>
    </row>
    <row r="1908" spans="1:13" ht="18" customHeight="1">
      <c r="A1908" s="11">
        <v>1902</v>
      </c>
      <c r="B1908" s="11" t="s">
        <v>196</v>
      </c>
      <c r="C1908" s="11" t="s">
        <v>115</v>
      </c>
      <c r="D1908" s="11">
        <v>8</v>
      </c>
      <c r="E1908" s="22" t="s">
        <v>3254</v>
      </c>
      <c r="F1908" s="11" t="s">
        <v>116</v>
      </c>
      <c r="G1908" s="11" t="s">
        <v>154</v>
      </c>
      <c r="H1908" s="11" t="s">
        <v>26</v>
      </c>
      <c r="I1908" s="15">
        <v>250000000</v>
      </c>
      <c r="J1908" s="15">
        <v>0</v>
      </c>
      <c r="K1908" s="15"/>
      <c r="L1908" s="15">
        <f t="shared" si="47"/>
        <v>250000000</v>
      </c>
      <c r="M1908" s="11"/>
    </row>
    <row r="1909" spans="1:13" ht="18" customHeight="1">
      <c r="A1909" s="11">
        <v>1903</v>
      </c>
      <c r="B1909" s="11" t="s">
        <v>196</v>
      </c>
      <c r="C1909" s="11" t="s">
        <v>115</v>
      </c>
      <c r="D1909" s="11">
        <v>8</v>
      </c>
      <c r="E1909" s="22" t="s">
        <v>3253</v>
      </c>
      <c r="F1909" s="11" t="s">
        <v>116</v>
      </c>
      <c r="G1909" s="11" t="s">
        <v>154</v>
      </c>
      <c r="H1909" s="11" t="s">
        <v>1</v>
      </c>
      <c r="I1909" s="15">
        <v>2500000000</v>
      </c>
      <c r="J1909" s="15">
        <v>1200000000</v>
      </c>
      <c r="K1909" s="15"/>
      <c r="L1909" s="15">
        <f t="shared" si="47"/>
        <v>3700000000</v>
      </c>
      <c r="M1909" s="29" t="s">
        <v>1622</v>
      </c>
    </row>
    <row r="1910" spans="1:13" ht="18" customHeight="1">
      <c r="A1910" s="11">
        <v>1904</v>
      </c>
      <c r="B1910" s="11" t="s">
        <v>196</v>
      </c>
      <c r="C1910" s="11" t="s">
        <v>376</v>
      </c>
      <c r="D1910" s="11">
        <v>8</v>
      </c>
      <c r="E1910" s="67" t="s">
        <v>3259</v>
      </c>
      <c r="F1910" s="11" t="s">
        <v>62</v>
      </c>
      <c r="G1910" s="11" t="s">
        <v>154</v>
      </c>
      <c r="H1910" s="11" t="s">
        <v>0</v>
      </c>
      <c r="I1910" s="15">
        <v>380000000</v>
      </c>
      <c r="J1910" s="15">
        <v>240000000</v>
      </c>
      <c r="K1910" s="15"/>
      <c r="L1910" s="15">
        <f t="shared" si="47"/>
        <v>620000000</v>
      </c>
      <c r="M1910" s="11"/>
    </row>
    <row r="1911" spans="1:13" ht="18" customHeight="1">
      <c r="A1911" s="11">
        <v>1905</v>
      </c>
      <c r="B1911" s="11" t="s">
        <v>196</v>
      </c>
      <c r="C1911" s="11" t="s">
        <v>94</v>
      </c>
      <c r="D1911" s="11">
        <v>8</v>
      </c>
      <c r="E1911" s="22" t="s">
        <v>3258</v>
      </c>
      <c r="F1911" s="11" t="s">
        <v>62</v>
      </c>
      <c r="G1911" s="11" t="s">
        <v>51</v>
      </c>
      <c r="H1911" s="11" t="s">
        <v>31</v>
      </c>
      <c r="I1911" s="15">
        <v>300000000</v>
      </c>
      <c r="J1911" s="15">
        <v>15000000</v>
      </c>
      <c r="K1911" s="15"/>
      <c r="L1911" s="15">
        <f t="shared" si="47"/>
        <v>315000000</v>
      </c>
      <c r="M1911" s="11" t="s">
        <v>289</v>
      </c>
    </row>
    <row r="1912" spans="1:13" ht="18" customHeight="1">
      <c r="A1912" s="11">
        <v>1906</v>
      </c>
      <c r="B1912" s="11" t="s">
        <v>130</v>
      </c>
      <c r="C1912" s="11" t="s">
        <v>32</v>
      </c>
      <c r="D1912" s="11">
        <v>8</v>
      </c>
      <c r="E1912" s="22" t="s">
        <v>3366</v>
      </c>
      <c r="F1912" s="57" t="s">
        <v>20</v>
      </c>
      <c r="G1912" s="11" t="s">
        <v>70</v>
      </c>
      <c r="H1912" s="11" t="s">
        <v>26</v>
      </c>
      <c r="I1912" s="15">
        <v>171528000</v>
      </c>
      <c r="J1912" s="15">
        <v>1328472000</v>
      </c>
      <c r="K1912" s="15">
        <v>350000001</v>
      </c>
      <c r="L1912" s="15">
        <f t="shared" si="47"/>
        <v>1850000001</v>
      </c>
      <c r="M1912" s="29"/>
    </row>
    <row r="1913" spans="1:13" ht="18" customHeight="1">
      <c r="A1913" s="11">
        <v>1907</v>
      </c>
      <c r="B1913" s="11" t="s">
        <v>130</v>
      </c>
      <c r="C1913" s="11" t="s">
        <v>32</v>
      </c>
      <c r="D1913" s="11">
        <v>8</v>
      </c>
      <c r="E1913" s="22" t="s">
        <v>3365</v>
      </c>
      <c r="F1913" s="57" t="s">
        <v>20</v>
      </c>
      <c r="G1913" s="11" t="s">
        <v>70</v>
      </c>
      <c r="H1913" s="11" t="s">
        <v>26</v>
      </c>
      <c r="I1913" s="15">
        <v>171528000</v>
      </c>
      <c r="J1913" s="15">
        <v>1328472000</v>
      </c>
      <c r="K1913" s="15">
        <v>135000000</v>
      </c>
      <c r="L1913" s="15">
        <f t="shared" si="47"/>
        <v>1635000000</v>
      </c>
      <c r="M1913" s="29"/>
    </row>
    <row r="1914" spans="1:13" ht="18" customHeight="1">
      <c r="A1914" s="11">
        <v>1908</v>
      </c>
      <c r="B1914" s="11" t="s">
        <v>130</v>
      </c>
      <c r="C1914" s="11" t="s">
        <v>32</v>
      </c>
      <c r="D1914" s="11">
        <v>8</v>
      </c>
      <c r="E1914" s="22" t="s">
        <v>3367</v>
      </c>
      <c r="F1914" s="57" t="s">
        <v>20</v>
      </c>
      <c r="G1914" s="11" t="s">
        <v>70</v>
      </c>
      <c r="H1914" s="11" t="s">
        <v>26</v>
      </c>
      <c r="I1914" s="15">
        <v>89058000</v>
      </c>
      <c r="J1914" s="15">
        <v>1422325000</v>
      </c>
      <c r="K1914" s="15">
        <v>150000000</v>
      </c>
      <c r="L1914" s="15">
        <f t="shared" si="47"/>
        <v>1661383000</v>
      </c>
      <c r="M1914" s="29"/>
    </row>
    <row r="1915" spans="1:13" ht="18" customHeight="1">
      <c r="A1915" s="11">
        <v>1909</v>
      </c>
      <c r="B1915" s="11" t="s">
        <v>130</v>
      </c>
      <c r="C1915" s="11" t="s">
        <v>134</v>
      </c>
      <c r="D1915" s="11">
        <v>8</v>
      </c>
      <c r="E1915" s="22" t="s">
        <v>3370</v>
      </c>
      <c r="F1915" s="57" t="s">
        <v>20</v>
      </c>
      <c r="G1915" s="11" t="s">
        <v>70</v>
      </c>
      <c r="H1915" s="11" t="s">
        <v>26</v>
      </c>
      <c r="I1915" s="15">
        <v>275000000</v>
      </c>
      <c r="J1915" s="15"/>
      <c r="K1915" s="15"/>
      <c r="L1915" s="15">
        <f t="shared" si="47"/>
        <v>275000000</v>
      </c>
      <c r="M1915" s="29"/>
    </row>
    <row r="1916" spans="1:13" ht="18" customHeight="1">
      <c r="A1916" s="11">
        <v>1910</v>
      </c>
      <c r="B1916" s="11" t="s">
        <v>130</v>
      </c>
      <c r="C1916" s="11" t="s">
        <v>134</v>
      </c>
      <c r="D1916" s="11">
        <v>8</v>
      </c>
      <c r="E1916" s="22" t="s">
        <v>3371</v>
      </c>
      <c r="F1916" s="57" t="s">
        <v>20</v>
      </c>
      <c r="G1916" s="11" t="s">
        <v>70</v>
      </c>
      <c r="H1916" s="11" t="s">
        <v>26</v>
      </c>
      <c r="I1916" s="15">
        <v>220000000</v>
      </c>
      <c r="J1916" s="15"/>
      <c r="K1916" s="15"/>
      <c r="L1916" s="15">
        <f t="shared" si="47"/>
        <v>220000000</v>
      </c>
      <c r="M1916" s="29"/>
    </row>
    <row r="1917" spans="1:13" ht="18" customHeight="1">
      <c r="A1917" s="11">
        <v>1911</v>
      </c>
      <c r="B1917" s="11" t="s">
        <v>130</v>
      </c>
      <c r="C1917" s="11" t="s">
        <v>135</v>
      </c>
      <c r="D1917" s="11">
        <v>8</v>
      </c>
      <c r="E1917" s="22" t="s">
        <v>3372</v>
      </c>
      <c r="F1917" s="57" t="s">
        <v>20</v>
      </c>
      <c r="G1917" s="11" t="s">
        <v>70</v>
      </c>
      <c r="H1917" s="11" t="s">
        <v>26</v>
      </c>
      <c r="I1917" s="15">
        <v>49000000</v>
      </c>
      <c r="J1917" s="15">
        <v>14500000</v>
      </c>
      <c r="K1917" s="15"/>
      <c r="L1917" s="15">
        <f t="shared" si="47"/>
        <v>63500000</v>
      </c>
      <c r="M1917" s="29"/>
    </row>
    <row r="1918" spans="1:13" ht="18" customHeight="1">
      <c r="A1918" s="11">
        <v>1912</v>
      </c>
      <c r="B1918" s="11" t="s">
        <v>130</v>
      </c>
      <c r="C1918" s="11" t="s">
        <v>27</v>
      </c>
      <c r="D1918" s="11">
        <v>8</v>
      </c>
      <c r="E1918" s="22" t="s">
        <v>3368</v>
      </c>
      <c r="F1918" s="11" t="s">
        <v>144</v>
      </c>
      <c r="G1918" s="11" t="s">
        <v>70</v>
      </c>
      <c r="H1918" s="11" t="s">
        <v>26</v>
      </c>
      <c r="I1918" s="15">
        <v>250000000</v>
      </c>
      <c r="J1918" s="15">
        <v>50000000</v>
      </c>
      <c r="K1918" s="15"/>
      <c r="L1918" s="15">
        <f t="shared" si="47"/>
        <v>300000000</v>
      </c>
      <c r="M1918" s="29"/>
    </row>
    <row r="1919" spans="1:13" ht="18" customHeight="1">
      <c r="A1919" s="11">
        <v>1913</v>
      </c>
      <c r="B1919" s="11" t="s">
        <v>130</v>
      </c>
      <c r="C1919" s="11" t="s">
        <v>27</v>
      </c>
      <c r="D1919" s="11">
        <v>8</v>
      </c>
      <c r="E1919" s="22" t="s">
        <v>3369</v>
      </c>
      <c r="F1919" s="11" t="s">
        <v>44</v>
      </c>
      <c r="G1919" s="11" t="s">
        <v>70</v>
      </c>
      <c r="H1919" s="11" t="s">
        <v>26</v>
      </c>
      <c r="I1919" s="15">
        <v>55000000</v>
      </c>
      <c r="J1919" s="15"/>
      <c r="K1919" s="15"/>
      <c r="L1919" s="15">
        <f t="shared" si="47"/>
        <v>55000000</v>
      </c>
      <c r="M1919" s="29"/>
    </row>
    <row r="1920" spans="1:13" ht="18" customHeight="1">
      <c r="A1920" s="11">
        <v>1914</v>
      </c>
      <c r="B1920" s="57" t="s">
        <v>3544</v>
      </c>
      <c r="C1920" s="11" t="s">
        <v>3613</v>
      </c>
      <c r="D1920" s="11">
        <v>8</v>
      </c>
      <c r="E1920" s="22" t="s">
        <v>3670</v>
      </c>
      <c r="F1920" s="57" t="s">
        <v>20</v>
      </c>
      <c r="G1920" s="11" t="s">
        <v>67</v>
      </c>
      <c r="H1920" s="11" t="s">
        <v>1</v>
      </c>
      <c r="I1920" s="15">
        <v>201801937</v>
      </c>
      <c r="J1920" s="15">
        <v>2400000</v>
      </c>
      <c r="K1920" s="15"/>
      <c r="L1920" s="15">
        <f t="shared" si="47"/>
        <v>204201937</v>
      </c>
      <c r="M1920" s="29"/>
    </row>
    <row r="1921" spans="1:13" ht="18" customHeight="1">
      <c r="A1921" s="11">
        <v>1915</v>
      </c>
      <c r="B1921" s="12" t="s">
        <v>3826</v>
      </c>
      <c r="C1921" s="12" t="s">
        <v>3832</v>
      </c>
      <c r="D1921" s="12">
        <v>8</v>
      </c>
      <c r="E1921" s="13" t="s">
        <v>3835</v>
      </c>
      <c r="F1921" s="12" t="s">
        <v>149</v>
      </c>
      <c r="G1921" s="12" t="s">
        <v>198</v>
      </c>
      <c r="H1921" s="12" t="s">
        <v>18</v>
      </c>
      <c r="I1921" s="14">
        <v>150000000</v>
      </c>
      <c r="J1921" s="14">
        <v>50000000</v>
      </c>
      <c r="K1921" s="14">
        <v>0</v>
      </c>
      <c r="L1921" s="14">
        <f t="shared" si="47"/>
        <v>200000000</v>
      </c>
      <c r="M1921" s="12"/>
    </row>
    <row r="1922" spans="1:13" ht="18" customHeight="1">
      <c r="A1922" s="11">
        <v>1916</v>
      </c>
      <c r="B1922" s="12" t="s">
        <v>147</v>
      </c>
      <c r="C1922" s="12" t="s">
        <v>156</v>
      </c>
      <c r="D1922" s="12">
        <v>8</v>
      </c>
      <c r="E1922" s="13" t="s">
        <v>4204</v>
      </c>
      <c r="F1922" s="12" t="s">
        <v>73</v>
      </c>
      <c r="G1922" s="12" t="s">
        <v>77</v>
      </c>
      <c r="H1922" s="12" t="s">
        <v>26</v>
      </c>
      <c r="I1922" s="14">
        <v>110000000</v>
      </c>
      <c r="J1922" s="14"/>
      <c r="K1922" s="14"/>
      <c r="L1922" s="14">
        <f t="shared" ref="L1922:L1953" si="48">I1922+J1922+K1922</f>
        <v>110000000</v>
      </c>
      <c r="M1922" s="12"/>
    </row>
    <row r="1923" spans="1:13" ht="18" customHeight="1">
      <c r="A1923" s="11">
        <v>1917</v>
      </c>
      <c r="B1923" s="12" t="s">
        <v>147</v>
      </c>
      <c r="C1923" s="12" t="s">
        <v>156</v>
      </c>
      <c r="D1923" s="12">
        <v>8</v>
      </c>
      <c r="E1923" s="13" t="s">
        <v>4199</v>
      </c>
      <c r="F1923" s="57" t="s">
        <v>20</v>
      </c>
      <c r="G1923" s="12" t="s">
        <v>151</v>
      </c>
      <c r="H1923" s="12" t="s">
        <v>18</v>
      </c>
      <c r="I1923" s="14">
        <v>1220000000</v>
      </c>
      <c r="J1923" s="14"/>
      <c r="K1923" s="14"/>
      <c r="L1923" s="14">
        <f t="shared" si="48"/>
        <v>1220000000</v>
      </c>
      <c r="M1923" s="12"/>
    </row>
    <row r="1924" spans="1:13" ht="18" customHeight="1">
      <c r="A1924" s="11">
        <v>1918</v>
      </c>
      <c r="B1924" s="12" t="s">
        <v>147</v>
      </c>
      <c r="C1924" s="12" t="s">
        <v>156</v>
      </c>
      <c r="D1924" s="12">
        <v>8</v>
      </c>
      <c r="E1924" s="13" t="s">
        <v>4200</v>
      </c>
      <c r="F1924" s="12" t="s">
        <v>72</v>
      </c>
      <c r="G1924" s="12" t="s">
        <v>151</v>
      </c>
      <c r="H1924" s="12" t="s">
        <v>26</v>
      </c>
      <c r="I1924" s="14">
        <v>890000000</v>
      </c>
      <c r="J1924" s="14"/>
      <c r="K1924" s="14"/>
      <c r="L1924" s="14">
        <f t="shared" si="48"/>
        <v>890000000</v>
      </c>
      <c r="M1924" s="12"/>
    </row>
    <row r="1925" spans="1:13" ht="18" customHeight="1">
      <c r="A1925" s="11">
        <v>1919</v>
      </c>
      <c r="B1925" s="12" t="s">
        <v>147</v>
      </c>
      <c r="C1925" s="12" t="s">
        <v>156</v>
      </c>
      <c r="D1925" s="12">
        <v>8</v>
      </c>
      <c r="E1925" s="13" t="s">
        <v>4203</v>
      </c>
      <c r="F1925" s="12" t="s">
        <v>73</v>
      </c>
      <c r="G1925" s="12" t="s">
        <v>151</v>
      </c>
      <c r="H1925" s="12" t="s">
        <v>26</v>
      </c>
      <c r="I1925" s="14">
        <v>15200000</v>
      </c>
      <c r="J1925" s="14">
        <v>0</v>
      </c>
      <c r="K1925" s="14"/>
      <c r="L1925" s="14">
        <f t="shared" si="48"/>
        <v>15200000</v>
      </c>
      <c r="M1925" s="12"/>
    </row>
    <row r="1926" spans="1:13" ht="18" customHeight="1">
      <c r="A1926" s="11">
        <v>1920</v>
      </c>
      <c r="B1926" s="12" t="s">
        <v>201</v>
      </c>
      <c r="C1926" s="12" t="s">
        <v>80</v>
      </c>
      <c r="D1926" s="12">
        <v>8</v>
      </c>
      <c r="E1926" s="216" t="s">
        <v>4205</v>
      </c>
      <c r="F1926" s="12" t="s">
        <v>64</v>
      </c>
      <c r="G1926" s="12" t="s">
        <v>312</v>
      </c>
      <c r="H1926" s="12" t="s">
        <v>18</v>
      </c>
      <c r="I1926" s="14">
        <v>45301995717.5</v>
      </c>
      <c r="J1926" s="14">
        <v>7994469832.5</v>
      </c>
      <c r="K1926" s="14">
        <v>0</v>
      </c>
      <c r="L1926" s="14">
        <f t="shared" si="48"/>
        <v>53296465550</v>
      </c>
      <c r="M1926" s="69"/>
    </row>
    <row r="1927" spans="1:13" ht="18" customHeight="1">
      <c r="A1927" s="11">
        <v>1921</v>
      </c>
      <c r="B1927" s="12" t="s">
        <v>147</v>
      </c>
      <c r="C1927" s="12" t="s">
        <v>59</v>
      </c>
      <c r="D1927" s="12">
        <v>8</v>
      </c>
      <c r="E1927" s="13" t="s">
        <v>4196</v>
      </c>
      <c r="F1927" s="12" t="s">
        <v>72</v>
      </c>
      <c r="G1927" s="12" t="s">
        <v>117</v>
      </c>
      <c r="H1927" s="12" t="s">
        <v>0</v>
      </c>
      <c r="I1927" s="14">
        <v>830000000</v>
      </c>
      <c r="J1927" s="14">
        <v>100000000</v>
      </c>
      <c r="K1927" s="14">
        <v>0</v>
      </c>
      <c r="L1927" s="14">
        <f t="shared" si="48"/>
        <v>930000000</v>
      </c>
      <c r="M1927" s="12"/>
    </row>
    <row r="1928" spans="1:13" ht="18" customHeight="1">
      <c r="A1928" s="11">
        <v>1922</v>
      </c>
      <c r="B1928" s="12" t="s">
        <v>147</v>
      </c>
      <c r="C1928" s="12" t="s">
        <v>59</v>
      </c>
      <c r="D1928" s="12">
        <v>8</v>
      </c>
      <c r="E1928" s="13" t="s">
        <v>4201</v>
      </c>
      <c r="F1928" s="12" t="s">
        <v>72</v>
      </c>
      <c r="G1928" s="12" t="s">
        <v>119</v>
      </c>
      <c r="H1928" s="12" t="s">
        <v>0</v>
      </c>
      <c r="I1928" s="14">
        <v>900000000</v>
      </c>
      <c r="J1928" s="14">
        <v>80000000</v>
      </c>
      <c r="K1928" s="14">
        <v>0</v>
      </c>
      <c r="L1928" s="14">
        <f t="shared" si="48"/>
        <v>980000000</v>
      </c>
      <c r="M1928" s="12"/>
    </row>
    <row r="1929" spans="1:13" ht="18" customHeight="1">
      <c r="A1929" s="11">
        <v>1923</v>
      </c>
      <c r="B1929" s="12" t="s">
        <v>147</v>
      </c>
      <c r="C1929" s="12" t="s">
        <v>200</v>
      </c>
      <c r="D1929" s="12">
        <v>8</v>
      </c>
      <c r="E1929" s="13" t="s">
        <v>4202</v>
      </c>
      <c r="F1929" s="57" t="s">
        <v>20</v>
      </c>
      <c r="G1929" s="12" t="s">
        <v>198</v>
      </c>
      <c r="H1929" s="12" t="s">
        <v>26</v>
      </c>
      <c r="I1929" s="14">
        <v>712020000</v>
      </c>
      <c r="J1929" s="14">
        <v>4232609000</v>
      </c>
      <c r="K1929" s="14"/>
      <c r="L1929" s="14">
        <f t="shared" si="48"/>
        <v>4944629000</v>
      </c>
      <c r="M1929" s="69"/>
    </row>
    <row r="1930" spans="1:13" ht="18" customHeight="1">
      <c r="A1930" s="11">
        <v>1924</v>
      </c>
      <c r="B1930" s="76" t="s">
        <v>147</v>
      </c>
      <c r="C1930" s="76" t="s">
        <v>155</v>
      </c>
      <c r="D1930" s="76">
        <v>8</v>
      </c>
      <c r="E1930" s="124" t="s">
        <v>4198</v>
      </c>
      <c r="F1930" s="57" t="s">
        <v>20</v>
      </c>
      <c r="G1930" s="12" t="s">
        <v>150</v>
      </c>
      <c r="H1930" s="12" t="s">
        <v>1</v>
      </c>
      <c r="I1930" s="14">
        <v>10000000000</v>
      </c>
      <c r="J1930" s="14">
        <v>2778000000</v>
      </c>
      <c r="K1930" s="14">
        <v>0</v>
      </c>
      <c r="L1930" s="14">
        <f t="shared" si="48"/>
        <v>12778000000</v>
      </c>
      <c r="M1930" s="12"/>
    </row>
    <row r="1931" spans="1:13" ht="18" customHeight="1">
      <c r="A1931" s="11">
        <v>1925</v>
      </c>
      <c r="B1931" s="76" t="s">
        <v>147</v>
      </c>
      <c r="C1931" s="76" t="s">
        <v>155</v>
      </c>
      <c r="D1931" s="76">
        <v>8</v>
      </c>
      <c r="E1931" s="124" t="s">
        <v>4197</v>
      </c>
      <c r="F1931" s="57" t="s">
        <v>20</v>
      </c>
      <c r="G1931" s="12" t="s">
        <v>150</v>
      </c>
      <c r="H1931" s="12" t="s">
        <v>1</v>
      </c>
      <c r="I1931" s="14">
        <v>332915000</v>
      </c>
      <c r="J1931" s="14">
        <v>2420000000</v>
      </c>
      <c r="K1931" s="14">
        <v>0</v>
      </c>
      <c r="L1931" s="14">
        <f t="shared" si="48"/>
        <v>2752915000</v>
      </c>
      <c r="M1931" s="12"/>
    </row>
    <row r="1932" spans="1:13" ht="18" customHeight="1">
      <c r="A1932" s="11">
        <v>1926</v>
      </c>
      <c r="B1932" s="11" t="s">
        <v>4435</v>
      </c>
      <c r="C1932" s="11" t="s">
        <v>120</v>
      </c>
      <c r="D1932" s="11">
        <v>8</v>
      </c>
      <c r="E1932" s="20" t="s">
        <v>4625</v>
      </c>
      <c r="F1932" s="11" t="s">
        <v>62</v>
      </c>
      <c r="G1932" s="11" t="s">
        <v>150</v>
      </c>
      <c r="H1932" s="11" t="s">
        <v>26</v>
      </c>
      <c r="I1932" s="28">
        <v>223725000</v>
      </c>
      <c r="J1932" s="28">
        <v>24275000</v>
      </c>
      <c r="K1932" s="28">
        <v>0</v>
      </c>
      <c r="L1932" s="28">
        <f t="shared" si="48"/>
        <v>248000000</v>
      </c>
      <c r="M1932" s="11"/>
    </row>
    <row r="1933" spans="1:13" ht="18" customHeight="1">
      <c r="A1933" s="11">
        <v>1927</v>
      </c>
      <c r="B1933" s="11" t="s">
        <v>4435</v>
      </c>
      <c r="C1933" s="11" t="s">
        <v>321</v>
      </c>
      <c r="D1933" s="11">
        <v>8</v>
      </c>
      <c r="E1933" s="20" t="s">
        <v>4626</v>
      </c>
      <c r="F1933" s="11" t="s">
        <v>73</v>
      </c>
      <c r="G1933" s="11" t="s">
        <v>150</v>
      </c>
      <c r="H1933" s="11" t="s">
        <v>1</v>
      </c>
      <c r="I1933" s="28">
        <v>30000000</v>
      </c>
      <c r="J1933" s="28"/>
      <c r="K1933" s="28"/>
      <c r="L1933" s="28">
        <f t="shared" si="48"/>
        <v>30000000</v>
      </c>
      <c r="M1933" s="11"/>
    </row>
    <row r="1934" spans="1:13" ht="18" customHeight="1">
      <c r="A1934" s="11">
        <v>1928</v>
      </c>
      <c r="B1934" s="11" t="s">
        <v>4435</v>
      </c>
      <c r="C1934" s="11" t="s">
        <v>115</v>
      </c>
      <c r="D1934" s="11">
        <v>8</v>
      </c>
      <c r="E1934" s="20" t="s">
        <v>4629</v>
      </c>
      <c r="F1934" s="11" t="s">
        <v>116</v>
      </c>
      <c r="G1934" s="11" t="s">
        <v>150</v>
      </c>
      <c r="H1934" s="11" t="s">
        <v>18</v>
      </c>
      <c r="I1934" s="28">
        <v>1741041000</v>
      </c>
      <c r="J1934" s="28">
        <v>2191507000</v>
      </c>
      <c r="K1934" s="28">
        <v>30000000</v>
      </c>
      <c r="L1934" s="28">
        <f t="shared" si="48"/>
        <v>3962548000</v>
      </c>
      <c r="M1934" s="11"/>
    </row>
    <row r="1935" spans="1:13" ht="18" customHeight="1">
      <c r="A1935" s="11">
        <v>1929</v>
      </c>
      <c r="B1935" s="11" t="s">
        <v>4435</v>
      </c>
      <c r="C1935" s="11" t="s">
        <v>115</v>
      </c>
      <c r="D1935" s="11">
        <v>8</v>
      </c>
      <c r="E1935" s="20" t="s">
        <v>4630</v>
      </c>
      <c r="F1935" s="11" t="s">
        <v>116</v>
      </c>
      <c r="G1935" s="11" t="s">
        <v>150</v>
      </c>
      <c r="H1935" s="11" t="s">
        <v>26</v>
      </c>
      <c r="I1935" s="28">
        <v>200000000</v>
      </c>
      <c r="J1935" s="28">
        <v>0</v>
      </c>
      <c r="K1935" s="28">
        <v>0</v>
      </c>
      <c r="L1935" s="28">
        <f t="shared" si="48"/>
        <v>200000000</v>
      </c>
      <c r="M1935" s="11"/>
    </row>
    <row r="1936" spans="1:13" ht="18" customHeight="1">
      <c r="A1936" s="11">
        <v>1930</v>
      </c>
      <c r="B1936" s="11" t="s">
        <v>4435</v>
      </c>
      <c r="C1936" s="32" t="s">
        <v>115</v>
      </c>
      <c r="D1936" s="11">
        <v>8</v>
      </c>
      <c r="E1936" s="20" t="s">
        <v>4628</v>
      </c>
      <c r="F1936" s="11" t="s">
        <v>116</v>
      </c>
      <c r="G1936" s="11" t="s">
        <v>150</v>
      </c>
      <c r="H1936" s="11" t="s">
        <v>0</v>
      </c>
      <c r="I1936" s="28">
        <v>700018000</v>
      </c>
      <c r="J1936" s="28">
        <v>530897000</v>
      </c>
      <c r="K1936" s="28"/>
      <c r="L1936" s="28">
        <f t="shared" si="48"/>
        <v>1230915000</v>
      </c>
      <c r="M1936" s="11"/>
    </row>
    <row r="1937" spans="1:13" ht="18" customHeight="1">
      <c r="A1937" s="11">
        <v>1931</v>
      </c>
      <c r="B1937" s="32" t="s">
        <v>4435</v>
      </c>
      <c r="C1937" s="32" t="s">
        <v>4454</v>
      </c>
      <c r="D1937" s="32">
        <v>8</v>
      </c>
      <c r="E1937" s="33" t="s">
        <v>4627</v>
      </c>
      <c r="F1937" s="11" t="s">
        <v>116</v>
      </c>
      <c r="G1937" s="11" t="s">
        <v>150</v>
      </c>
      <c r="H1937" s="11" t="s">
        <v>26</v>
      </c>
      <c r="I1937" s="28">
        <v>583123000</v>
      </c>
      <c r="J1937" s="28">
        <v>303862000</v>
      </c>
      <c r="K1937" s="28"/>
      <c r="L1937" s="28">
        <f t="shared" si="48"/>
        <v>886985000</v>
      </c>
      <c r="M1937" s="11"/>
    </row>
    <row r="1938" spans="1:13" ht="18" customHeight="1">
      <c r="A1938" s="11">
        <v>1932</v>
      </c>
      <c r="B1938" s="12" t="s">
        <v>298</v>
      </c>
      <c r="C1938" s="12" t="s">
        <v>321</v>
      </c>
      <c r="D1938" s="12">
        <v>9</v>
      </c>
      <c r="E1938" s="16" t="s">
        <v>405</v>
      </c>
      <c r="F1938" s="12" t="s">
        <v>55</v>
      </c>
      <c r="G1938" s="12" t="s">
        <v>301</v>
      </c>
      <c r="H1938" s="12" t="s">
        <v>1</v>
      </c>
      <c r="I1938" s="44">
        <v>143000000</v>
      </c>
      <c r="J1938" s="44"/>
      <c r="K1938" s="44"/>
      <c r="L1938" s="44">
        <f t="shared" si="48"/>
        <v>143000000</v>
      </c>
      <c r="M1938" s="12"/>
    </row>
    <row r="1939" spans="1:13" ht="18" customHeight="1">
      <c r="A1939" s="11">
        <v>1933</v>
      </c>
      <c r="B1939" s="12" t="s">
        <v>298</v>
      </c>
      <c r="C1939" s="12" t="s">
        <v>321</v>
      </c>
      <c r="D1939" s="12">
        <v>9</v>
      </c>
      <c r="E1939" s="16" t="s">
        <v>404</v>
      </c>
      <c r="F1939" s="12" t="s">
        <v>55</v>
      </c>
      <c r="G1939" s="12" t="s">
        <v>301</v>
      </c>
      <c r="H1939" s="12" t="s">
        <v>1</v>
      </c>
      <c r="I1939" s="44">
        <v>55000000</v>
      </c>
      <c r="J1939" s="44">
        <v>60000000</v>
      </c>
      <c r="K1939" s="44"/>
      <c r="L1939" s="44">
        <f t="shared" si="48"/>
        <v>115000000</v>
      </c>
      <c r="M1939" s="69"/>
    </row>
    <row r="1940" spans="1:13" ht="18" customHeight="1">
      <c r="A1940" s="11">
        <v>1934</v>
      </c>
      <c r="B1940" s="12" t="s">
        <v>298</v>
      </c>
      <c r="C1940" s="57" t="s">
        <v>310</v>
      </c>
      <c r="D1940" s="57">
        <v>9</v>
      </c>
      <c r="E1940" s="71" t="s">
        <v>413</v>
      </c>
      <c r="F1940" s="57" t="s">
        <v>20</v>
      </c>
      <c r="G1940" s="12" t="s">
        <v>312</v>
      </c>
      <c r="H1940" s="72" t="s">
        <v>1</v>
      </c>
      <c r="I1940" s="44">
        <v>180000000</v>
      </c>
      <c r="J1940" s="44"/>
      <c r="K1940" s="44"/>
      <c r="L1940" s="44">
        <f t="shared" si="48"/>
        <v>180000000</v>
      </c>
      <c r="M1940" s="12"/>
    </row>
    <row r="1941" spans="1:13" ht="18" customHeight="1">
      <c r="A1941" s="11">
        <v>1935</v>
      </c>
      <c r="B1941" s="12" t="s">
        <v>298</v>
      </c>
      <c r="C1941" s="57" t="s">
        <v>310</v>
      </c>
      <c r="D1941" s="57">
        <v>9</v>
      </c>
      <c r="E1941" s="71" t="s">
        <v>412</v>
      </c>
      <c r="F1941" s="57" t="s">
        <v>20</v>
      </c>
      <c r="G1941" s="12" t="s">
        <v>312</v>
      </c>
      <c r="H1941" s="72" t="s">
        <v>1</v>
      </c>
      <c r="I1941" s="44">
        <v>150000000</v>
      </c>
      <c r="J1941" s="44"/>
      <c r="K1941" s="44"/>
      <c r="L1941" s="44">
        <f t="shared" si="48"/>
        <v>150000000</v>
      </c>
      <c r="M1941" s="12"/>
    </row>
    <row r="1942" spans="1:13" ht="18" customHeight="1">
      <c r="A1942" s="11">
        <v>1936</v>
      </c>
      <c r="B1942" s="57" t="s">
        <v>298</v>
      </c>
      <c r="C1942" s="57" t="s">
        <v>170</v>
      </c>
      <c r="D1942" s="12">
        <v>9</v>
      </c>
      <c r="E1942" s="16" t="s">
        <v>408</v>
      </c>
      <c r="F1942" s="57" t="s">
        <v>20</v>
      </c>
      <c r="G1942" s="12" t="s">
        <v>301</v>
      </c>
      <c r="H1942" s="12" t="s">
        <v>26</v>
      </c>
      <c r="I1942" s="44">
        <v>230000000</v>
      </c>
      <c r="J1942" s="44"/>
      <c r="K1942" s="44"/>
      <c r="L1942" s="44">
        <f t="shared" si="48"/>
        <v>230000000</v>
      </c>
      <c r="M1942" s="12"/>
    </row>
    <row r="1943" spans="1:13" ht="18" customHeight="1">
      <c r="A1943" s="11">
        <v>1937</v>
      </c>
      <c r="B1943" s="57" t="s">
        <v>298</v>
      </c>
      <c r="C1943" s="57" t="s">
        <v>170</v>
      </c>
      <c r="D1943" s="12">
        <v>9</v>
      </c>
      <c r="E1943" s="16" t="s">
        <v>407</v>
      </c>
      <c r="F1943" s="57" t="s">
        <v>20</v>
      </c>
      <c r="G1943" s="12" t="s">
        <v>301</v>
      </c>
      <c r="H1943" s="12" t="s">
        <v>26</v>
      </c>
      <c r="I1943" s="44">
        <v>50000000</v>
      </c>
      <c r="J1943" s="44">
        <v>0</v>
      </c>
      <c r="K1943" s="44"/>
      <c r="L1943" s="44">
        <f t="shared" si="48"/>
        <v>50000000</v>
      </c>
      <c r="M1943" s="12"/>
    </row>
    <row r="1944" spans="1:13" ht="18" customHeight="1">
      <c r="A1944" s="11">
        <v>1938</v>
      </c>
      <c r="B1944" s="57" t="s">
        <v>298</v>
      </c>
      <c r="C1944" s="57" t="s">
        <v>170</v>
      </c>
      <c r="D1944" s="12">
        <v>9</v>
      </c>
      <c r="E1944" s="16" t="s">
        <v>406</v>
      </c>
      <c r="F1944" s="57" t="s">
        <v>20</v>
      </c>
      <c r="G1944" s="12" t="s">
        <v>301</v>
      </c>
      <c r="H1944" s="12" t="s">
        <v>26</v>
      </c>
      <c r="I1944" s="44">
        <v>500000000</v>
      </c>
      <c r="J1944" s="44">
        <v>1700000000</v>
      </c>
      <c r="K1944" s="44"/>
      <c r="L1944" s="44">
        <f t="shared" si="48"/>
        <v>2200000000</v>
      </c>
      <c r="M1944" s="12"/>
    </row>
    <row r="1945" spans="1:13" ht="18" customHeight="1">
      <c r="A1945" s="11">
        <v>1939</v>
      </c>
      <c r="B1945" s="57" t="s">
        <v>298</v>
      </c>
      <c r="C1945" s="57" t="s">
        <v>170</v>
      </c>
      <c r="D1945" s="12">
        <v>9</v>
      </c>
      <c r="E1945" s="16" t="s">
        <v>410</v>
      </c>
      <c r="F1945" s="57" t="s">
        <v>20</v>
      </c>
      <c r="G1945" s="12" t="s">
        <v>301</v>
      </c>
      <c r="H1945" s="12" t="s">
        <v>26</v>
      </c>
      <c r="I1945" s="44">
        <v>80000000</v>
      </c>
      <c r="J1945" s="44"/>
      <c r="K1945" s="44"/>
      <c r="L1945" s="44">
        <f t="shared" si="48"/>
        <v>80000000</v>
      </c>
      <c r="M1945" s="12"/>
    </row>
    <row r="1946" spans="1:13" ht="18" customHeight="1">
      <c r="A1946" s="11">
        <v>1940</v>
      </c>
      <c r="B1946" s="57" t="s">
        <v>298</v>
      </c>
      <c r="C1946" s="57" t="s">
        <v>170</v>
      </c>
      <c r="D1946" s="12">
        <v>9</v>
      </c>
      <c r="E1946" s="16" t="s">
        <v>411</v>
      </c>
      <c r="F1946" s="57" t="s">
        <v>20</v>
      </c>
      <c r="G1946" s="12" t="s">
        <v>301</v>
      </c>
      <c r="H1946" s="12" t="s">
        <v>26</v>
      </c>
      <c r="I1946" s="44">
        <v>200000000</v>
      </c>
      <c r="J1946" s="44"/>
      <c r="K1946" s="44"/>
      <c r="L1946" s="44">
        <f t="shared" si="48"/>
        <v>200000000</v>
      </c>
      <c r="M1946" s="12"/>
    </row>
    <row r="1947" spans="1:13" ht="18" customHeight="1">
      <c r="A1947" s="11">
        <v>1941</v>
      </c>
      <c r="B1947" s="57" t="s">
        <v>298</v>
      </c>
      <c r="C1947" s="57" t="s">
        <v>170</v>
      </c>
      <c r="D1947" s="12">
        <v>9</v>
      </c>
      <c r="E1947" s="16" t="s">
        <v>409</v>
      </c>
      <c r="F1947" s="57" t="s">
        <v>20</v>
      </c>
      <c r="G1947" s="12" t="s">
        <v>301</v>
      </c>
      <c r="H1947" s="12" t="s">
        <v>26</v>
      </c>
      <c r="I1947" s="44">
        <v>500000000</v>
      </c>
      <c r="J1947" s="44">
        <v>1320000000</v>
      </c>
      <c r="K1947" s="44"/>
      <c r="L1947" s="44">
        <f t="shared" si="48"/>
        <v>1820000000</v>
      </c>
      <c r="M1947" s="12"/>
    </row>
    <row r="1948" spans="1:13" ht="18" customHeight="1">
      <c r="A1948" s="11">
        <v>1942</v>
      </c>
      <c r="B1948" s="57" t="s">
        <v>298</v>
      </c>
      <c r="C1948" s="57" t="s">
        <v>386</v>
      </c>
      <c r="D1948" s="12">
        <v>9</v>
      </c>
      <c r="E1948" s="16" t="s">
        <v>415</v>
      </c>
      <c r="F1948" s="57" t="s">
        <v>20</v>
      </c>
      <c r="G1948" s="12" t="s">
        <v>312</v>
      </c>
      <c r="H1948" s="12" t="s">
        <v>18</v>
      </c>
      <c r="I1948" s="44">
        <v>150000000</v>
      </c>
      <c r="J1948" s="44">
        <v>750000000</v>
      </c>
      <c r="K1948" s="44"/>
      <c r="L1948" s="44">
        <f t="shared" si="48"/>
        <v>900000000</v>
      </c>
      <c r="M1948" s="12"/>
    </row>
    <row r="1949" spans="1:13" ht="18" customHeight="1">
      <c r="A1949" s="11">
        <v>1943</v>
      </c>
      <c r="B1949" s="57" t="s">
        <v>298</v>
      </c>
      <c r="C1949" s="57" t="s">
        <v>386</v>
      </c>
      <c r="D1949" s="12">
        <v>9</v>
      </c>
      <c r="E1949" s="16" t="s">
        <v>414</v>
      </c>
      <c r="F1949" s="57" t="s">
        <v>20</v>
      </c>
      <c r="G1949" s="12" t="s">
        <v>312</v>
      </c>
      <c r="H1949" s="12" t="s">
        <v>18</v>
      </c>
      <c r="I1949" s="44">
        <v>400000000</v>
      </c>
      <c r="J1949" s="44">
        <v>3000000000</v>
      </c>
      <c r="K1949" s="44"/>
      <c r="L1949" s="44">
        <f t="shared" si="48"/>
        <v>3400000000</v>
      </c>
      <c r="M1949" s="12"/>
    </row>
    <row r="1950" spans="1:13" ht="18" customHeight="1">
      <c r="A1950" s="11">
        <v>1944</v>
      </c>
      <c r="B1950" s="12" t="s">
        <v>543</v>
      </c>
      <c r="C1950" s="11" t="s">
        <v>161</v>
      </c>
      <c r="D1950" s="11">
        <v>9</v>
      </c>
      <c r="E1950" s="22" t="s">
        <v>727</v>
      </c>
      <c r="F1950" s="57" t="s">
        <v>20</v>
      </c>
      <c r="G1950" s="11" t="s">
        <v>37</v>
      </c>
      <c r="H1950" s="11" t="s">
        <v>26</v>
      </c>
      <c r="I1950" s="30">
        <v>227000000</v>
      </c>
      <c r="J1950" s="30"/>
      <c r="K1950" s="30"/>
      <c r="L1950" s="15">
        <f t="shared" si="48"/>
        <v>227000000</v>
      </c>
      <c r="M1950" s="11"/>
    </row>
    <row r="1951" spans="1:13" ht="18" customHeight="1">
      <c r="A1951" s="11">
        <v>1945</v>
      </c>
      <c r="B1951" s="11" t="s">
        <v>36</v>
      </c>
      <c r="C1951" s="11" t="s">
        <v>524</v>
      </c>
      <c r="D1951" s="11">
        <v>9</v>
      </c>
      <c r="E1951" s="22" t="s">
        <v>725</v>
      </c>
      <c r="F1951" s="11" t="s">
        <v>116</v>
      </c>
      <c r="G1951" s="11" t="s">
        <v>17</v>
      </c>
      <c r="H1951" s="11" t="s">
        <v>26</v>
      </c>
      <c r="I1951" s="15">
        <v>1000000000</v>
      </c>
      <c r="J1951" s="15">
        <v>800000000</v>
      </c>
      <c r="K1951" s="15"/>
      <c r="L1951" s="15">
        <f t="shared" si="48"/>
        <v>1800000000</v>
      </c>
      <c r="M1951" s="11"/>
    </row>
    <row r="1952" spans="1:13" ht="18" customHeight="1">
      <c r="A1952" s="11">
        <v>1946</v>
      </c>
      <c r="B1952" s="11" t="s">
        <v>36</v>
      </c>
      <c r="C1952" s="11" t="s">
        <v>524</v>
      </c>
      <c r="D1952" s="11">
        <v>9</v>
      </c>
      <c r="E1952" s="22" t="s">
        <v>726</v>
      </c>
      <c r="F1952" s="11" t="s">
        <v>116</v>
      </c>
      <c r="G1952" s="11" t="s">
        <v>17</v>
      </c>
      <c r="H1952" s="11" t="s">
        <v>26</v>
      </c>
      <c r="I1952" s="15">
        <v>100000000</v>
      </c>
      <c r="J1952" s="15"/>
      <c r="K1952" s="15"/>
      <c r="L1952" s="15">
        <f t="shared" si="48"/>
        <v>100000000</v>
      </c>
      <c r="M1952" s="11"/>
    </row>
    <row r="1953" spans="1:13" ht="18" customHeight="1">
      <c r="A1953" s="11">
        <v>1947</v>
      </c>
      <c r="B1953" s="11" t="s">
        <v>889</v>
      </c>
      <c r="C1953" s="11" t="s">
        <v>29</v>
      </c>
      <c r="D1953" s="11">
        <v>9</v>
      </c>
      <c r="E1953" s="20" t="s">
        <v>966</v>
      </c>
      <c r="F1953" s="11" t="s">
        <v>62</v>
      </c>
      <c r="G1953" s="11" t="s">
        <v>37</v>
      </c>
      <c r="H1953" s="11" t="s">
        <v>18</v>
      </c>
      <c r="I1953" s="15">
        <v>161807670</v>
      </c>
      <c r="J1953" s="15">
        <v>15272100</v>
      </c>
      <c r="K1953" s="15">
        <v>0</v>
      </c>
      <c r="L1953" s="14">
        <f t="shared" si="48"/>
        <v>177079770</v>
      </c>
      <c r="M1953" s="11"/>
    </row>
    <row r="1954" spans="1:13" ht="18" customHeight="1">
      <c r="A1954" s="11">
        <v>1948</v>
      </c>
      <c r="B1954" s="11" t="s">
        <v>889</v>
      </c>
      <c r="C1954" s="32" t="s">
        <v>991</v>
      </c>
      <c r="D1954" s="17">
        <v>9</v>
      </c>
      <c r="E1954" s="18" t="s">
        <v>1012</v>
      </c>
      <c r="F1954" s="57" t="s">
        <v>20</v>
      </c>
      <c r="G1954" s="17" t="s">
        <v>17</v>
      </c>
      <c r="H1954" s="17" t="s">
        <v>0</v>
      </c>
      <c r="I1954" s="19">
        <v>600000000</v>
      </c>
      <c r="J1954" s="19">
        <v>0</v>
      </c>
      <c r="K1954" s="19">
        <v>0</v>
      </c>
      <c r="L1954" s="14">
        <f t="shared" ref="L1954:L1985" si="49">I1954+J1954+K1954</f>
        <v>600000000</v>
      </c>
      <c r="M1954" s="17"/>
    </row>
    <row r="1955" spans="1:13" ht="18" customHeight="1">
      <c r="A1955" s="11">
        <v>1949</v>
      </c>
      <c r="B1955" s="11" t="s">
        <v>889</v>
      </c>
      <c r="C1955" s="11" t="s">
        <v>49</v>
      </c>
      <c r="D1955" s="11">
        <v>9</v>
      </c>
      <c r="E1955" s="20" t="s">
        <v>1033</v>
      </c>
      <c r="F1955" s="57" t="s">
        <v>20</v>
      </c>
      <c r="G1955" s="11" t="s">
        <v>37</v>
      </c>
      <c r="H1955" s="11" t="s">
        <v>18</v>
      </c>
      <c r="I1955" s="15">
        <v>1000000000</v>
      </c>
      <c r="J1955" s="15"/>
      <c r="K1955" s="15"/>
      <c r="L1955" s="14">
        <f t="shared" si="49"/>
        <v>1000000000</v>
      </c>
      <c r="M1955" s="11"/>
    </row>
    <row r="1956" spans="1:13" ht="18" customHeight="1">
      <c r="A1956" s="11">
        <v>1950</v>
      </c>
      <c r="B1956" s="11" t="s">
        <v>889</v>
      </c>
      <c r="C1956" s="11" t="s">
        <v>49</v>
      </c>
      <c r="D1956" s="11">
        <v>9</v>
      </c>
      <c r="E1956" s="20" t="s">
        <v>1018</v>
      </c>
      <c r="F1956" s="57" t="s">
        <v>20</v>
      </c>
      <c r="G1956" s="11" t="s">
        <v>37</v>
      </c>
      <c r="H1956" s="11" t="s">
        <v>26</v>
      </c>
      <c r="I1956" s="15">
        <v>620000000</v>
      </c>
      <c r="J1956" s="15">
        <v>77700000</v>
      </c>
      <c r="K1956" s="15">
        <v>0</v>
      </c>
      <c r="L1956" s="14">
        <f t="shared" si="49"/>
        <v>697700000</v>
      </c>
      <c r="M1956" s="11"/>
    </row>
    <row r="1957" spans="1:13" ht="18" customHeight="1">
      <c r="A1957" s="11">
        <v>1951</v>
      </c>
      <c r="B1957" s="11" t="s">
        <v>889</v>
      </c>
      <c r="C1957" s="11" t="s">
        <v>49</v>
      </c>
      <c r="D1957" s="11">
        <v>9</v>
      </c>
      <c r="E1957" s="20" t="s">
        <v>983</v>
      </c>
      <c r="F1957" s="57" t="s">
        <v>20</v>
      </c>
      <c r="G1957" s="11" t="s">
        <v>37</v>
      </c>
      <c r="H1957" s="11" t="s">
        <v>26</v>
      </c>
      <c r="I1957" s="15">
        <v>240000000</v>
      </c>
      <c r="J1957" s="15">
        <v>4500000</v>
      </c>
      <c r="K1957" s="15"/>
      <c r="L1957" s="14">
        <f t="shared" si="49"/>
        <v>244500000</v>
      </c>
      <c r="M1957" s="29"/>
    </row>
    <row r="1958" spans="1:13" ht="18" customHeight="1">
      <c r="A1958" s="11">
        <v>1952</v>
      </c>
      <c r="B1958" s="11" t="s">
        <v>889</v>
      </c>
      <c r="C1958" s="11" t="s">
        <v>49</v>
      </c>
      <c r="D1958" s="11">
        <v>9</v>
      </c>
      <c r="E1958" s="20" t="s">
        <v>976</v>
      </c>
      <c r="F1958" s="57" t="s">
        <v>20</v>
      </c>
      <c r="G1958" s="11" t="s">
        <v>37</v>
      </c>
      <c r="H1958" s="11" t="s">
        <v>26</v>
      </c>
      <c r="I1958" s="15">
        <v>200000000</v>
      </c>
      <c r="J1958" s="15"/>
      <c r="K1958" s="15"/>
      <c r="L1958" s="14">
        <f t="shared" si="49"/>
        <v>200000000</v>
      </c>
      <c r="M1958" s="11"/>
    </row>
    <row r="1959" spans="1:13" ht="18" customHeight="1">
      <c r="A1959" s="11">
        <v>1953</v>
      </c>
      <c r="B1959" s="11" t="s">
        <v>889</v>
      </c>
      <c r="C1959" s="11" t="s">
        <v>49</v>
      </c>
      <c r="D1959" s="11">
        <v>9</v>
      </c>
      <c r="E1959" s="20" t="s">
        <v>936</v>
      </c>
      <c r="F1959" s="57" t="s">
        <v>20</v>
      </c>
      <c r="G1959" s="11" t="s">
        <v>37</v>
      </c>
      <c r="H1959" s="11" t="s">
        <v>26</v>
      </c>
      <c r="I1959" s="15">
        <v>88000000</v>
      </c>
      <c r="J1959" s="15"/>
      <c r="K1959" s="15"/>
      <c r="L1959" s="14">
        <f t="shared" si="49"/>
        <v>88000000</v>
      </c>
      <c r="M1959" s="11"/>
    </row>
    <row r="1960" spans="1:13" ht="18" customHeight="1">
      <c r="A1960" s="11">
        <v>1954</v>
      </c>
      <c r="B1960" s="11" t="s">
        <v>889</v>
      </c>
      <c r="C1960" s="12" t="s">
        <v>115</v>
      </c>
      <c r="D1960" s="11">
        <v>9</v>
      </c>
      <c r="E1960" s="20" t="s">
        <v>905</v>
      </c>
      <c r="F1960" s="12" t="s">
        <v>116</v>
      </c>
      <c r="G1960" s="11" t="s">
        <v>17</v>
      </c>
      <c r="H1960" s="11" t="s">
        <v>26</v>
      </c>
      <c r="I1960" s="15">
        <v>33279000</v>
      </c>
      <c r="J1960" s="15"/>
      <c r="K1960" s="15"/>
      <c r="L1960" s="14">
        <f t="shared" si="49"/>
        <v>33279000</v>
      </c>
      <c r="M1960" s="11"/>
    </row>
    <row r="1961" spans="1:13" ht="18" customHeight="1">
      <c r="A1961" s="11">
        <v>1955</v>
      </c>
      <c r="B1961" s="11" t="s">
        <v>1248</v>
      </c>
      <c r="C1961" s="11" t="s">
        <v>115</v>
      </c>
      <c r="D1961" s="11">
        <v>9</v>
      </c>
      <c r="E1961" s="20" t="s">
        <v>1347</v>
      </c>
      <c r="F1961" s="11" t="s">
        <v>116</v>
      </c>
      <c r="G1961" s="11" t="s">
        <v>202</v>
      </c>
      <c r="H1961" s="11" t="s">
        <v>18</v>
      </c>
      <c r="I1961" s="31">
        <v>15440000</v>
      </c>
      <c r="J1961" s="31"/>
      <c r="K1961" s="31"/>
      <c r="L1961" s="28">
        <f t="shared" si="49"/>
        <v>15440000</v>
      </c>
      <c r="M1961" s="11"/>
    </row>
    <row r="1962" spans="1:13" ht="18" customHeight="1">
      <c r="A1962" s="11">
        <v>1956</v>
      </c>
      <c r="B1962" s="46" t="s">
        <v>50</v>
      </c>
      <c r="C1962" s="46" t="s">
        <v>27</v>
      </c>
      <c r="D1962" s="46">
        <v>9</v>
      </c>
      <c r="E1962" s="53" t="s">
        <v>1348</v>
      </c>
      <c r="F1962" s="46" t="s">
        <v>41</v>
      </c>
      <c r="G1962" s="11" t="s">
        <v>202</v>
      </c>
      <c r="H1962" s="46" t="s">
        <v>26</v>
      </c>
      <c r="I1962" s="115">
        <v>22425000</v>
      </c>
      <c r="J1962" s="115"/>
      <c r="K1962" s="115"/>
      <c r="L1962" s="28">
        <f t="shared" si="49"/>
        <v>22425000</v>
      </c>
      <c r="M1962" s="46"/>
    </row>
    <row r="1963" spans="1:13" ht="18" customHeight="1">
      <c r="A1963" s="11">
        <v>1957</v>
      </c>
      <c r="B1963" s="11" t="s">
        <v>1248</v>
      </c>
      <c r="C1963" s="11" t="s">
        <v>1312</v>
      </c>
      <c r="D1963" s="32">
        <v>9</v>
      </c>
      <c r="E1963" s="33" t="s">
        <v>1350</v>
      </c>
      <c r="F1963" s="11" t="s">
        <v>116</v>
      </c>
      <c r="G1963" s="11" t="s">
        <v>202</v>
      </c>
      <c r="H1963" s="11" t="s">
        <v>26</v>
      </c>
      <c r="I1963" s="68">
        <v>23135713</v>
      </c>
      <c r="J1963" s="68">
        <v>5663165</v>
      </c>
      <c r="K1963" s="68">
        <v>0</v>
      </c>
      <c r="L1963" s="28">
        <f t="shared" si="49"/>
        <v>28798878</v>
      </c>
      <c r="M1963" s="11"/>
    </row>
    <row r="1964" spans="1:13" ht="18" customHeight="1">
      <c r="A1964" s="11">
        <v>1958</v>
      </c>
      <c r="B1964" s="11" t="s">
        <v>1248</v>
      </c>
      <c r="C1964" s="11" t="s">
        <v>1312</v>
      </c>
      <c r="D1964" s="32">
        <v>9</v>
      </c>
      <c r="E1964" s="33" t="s">
        <v>1349</v>
      </c>
      <c r="F1964" s="11" t="s">
        <v>116</v>
      </c>
      <c r="G1964" s="11" t="s">
        <v>202</v>
      </c>
      <c r="H1964" s="11" t="s">
        <v>26</v>
      </c>
      <c r="I1964" s="68">
        <v>23282772</v>
      </c>
      <c r="J1964" s="68">
        <v>868080</v>
      </c>
      <c r="K1964" s="68">
        <v>0</v>
      </c>
      <c r="L1964" s="28">
        <f t="shared" si="49"/>
        <v>24150852</v>
      </c>
      <c r="M1964" s="11"/>
    </row>
    <row r="1965" spans="1:13" ht="18" customHeight="1">
      <c r="A1965" s="11">
        <v>1959</v>
      </c>
      <c r="B1965" s="12" t="s">
        <v>1418</v>
      </c>
      <c r="C1965" s="12" t="s">
        <v>1451</v>
      </c>
      <c r="D1965" s="12">
        <v>9</v>
      </c>
      <c r="E1965" s="13" t="s">
        <v>1489</v>
      </c>
      <c r="F1965" s="11" t="s">
        <v>62</v>
      </c>
      <c r="G1965" s="12" t="s">
        <v>229</v>
      </c>
      <c r="H1965" s="12" t="s">
        <v>18</v>
      </c>
      <c r="I1965" s="44">
        <v>15000000</v>
      </c>
      <c r="J1965" s="44">
        <v>0</v>
      </c>
      <c r="K1965" s="44"/>
      <c r="L1965" s="44">
        <f t="shared" si="49"/>
        <v>15000000</v>
      </c>
      <c r="M1965" s="12"/>
    </row>
    <row r="1966" spans="1:13" ht="18" customHeight="1">
      <c r="A1966" s="11">
        <v>1960</v>
      </c>
      <c r="B1966" s="11" t="s">
        <v>182</v>
      </c>
      <c r="C1966" s="11" t="s">
        <v>183</v>
      </c>
      <c r="D1966" s="11">
        <v>9</v>
      </c>
      <c r="E1966" s="20" t="s">
        <v>1594</v>
      </c>
      <c r="F1966" s="11" t="s">
        <v>25</v>
      </c>
      <c r="G1966" s="11" t="s">
        <v>77</v>
      </c>
      <c r="H1966" s="11" t="s">
        <v>18</v>
      </c>
      <c r="I1966" s="28">
        <v>176569480</v>
      </c>
      <c r="J1966" s="28">
        <v>0</v>
      </c>
      <c r="K1966" s="28">
        <v>0</v>
      </c>
      <c r="L1966" s="14">
        <f t="shared" si="49"/>
        <v>176569480</v>
      </c>
      <c r="M1966" s="29"/>
    </row>
    <row r="1967" spans="1:13" ht="18" customHeight="1">
      <c r="A1967" s="11">
        <v>1961</v>
      </c>
      <c r="B1967" s="12" t="s">
        <v>1556</v>
      </c>
      <c r="C1967" s="12" t="s">
        <v>1557</v>
      </c>
      <c r="D1967" s="12">
        <v>9</v>
      </c>
      <c r="E1967" s="13" t="s">
        <v>1593</v>
      </c>
      <c r="F1967" s="12" t="s">
        <v>55</v>
      </c>
      <c r="G1967" s="12" t="s">
        <v>151</v>
      </c>
      <c r="H1967" s="12" t="s">
        <v>1</v>
      </c>
      <c r="I1967" s="14">
        <v>92519000</v>
      </c>
      <c r="J1967" s="14">
        <v>0</v>
      </c>
      <c r="K1967" s="14">
        <v>0</v>
      </c>
      <c r="L1967" s="14">
        <f t="shared" si="49"/>
        <v>92519000</v>
      </c>
      <c r="M1967" s="69"/>
    </row>
    <row r="1968" spans="1:13" ht="18" customHeight="1">
      <c r="A1968" s="11">
        <v>1962</v>
      </c>
      <c r="B1968" s="12" t="s">
        <v>58</v>
      </c>
      <c r="C1968" s="11" t="s">
        <v>185</v>
      </c>
      <c r="D1968" s="11">
        <v>9</v>
      </c>
      <c r="E1968" s="20" t="s">
        <v>1748</v>
      </c>
      <c r="F1968" s="11" t="s">
        <v>16</v>
      </c>
      <c r="G1968" s="11" t="s">
        <v>17</v>
      </c>
      <c r="H1968" s="11" t="s">
        <v>26</v>
      </c>
      <c r="I1968" s="15">
        <v>47751000000</v>
      </c>
      <c r="J1968" s="15">
        <v>22679000000</v>
      </c>
      <c r="K1968" s="15">
        <v>20130000000</v>
      </c>
      <c r="L1968" s="15">
        <f t="shared" si="49"/>
        <v>90560000000</v>
      </c>
      <c r="M1968" s="11"/>
    </row>
    <row r="1969" spans="1:13" ht="18" customHeight="1">
      <c r="A1969" s="11">
        <v>1963</v>
      </c>
      <c r="B1969" s="11" t="s">
        <v>58</v>
      </c>
      <c r="C1969" s="11" t="s">
        <v>1638</v>
      </c>
      <c r="D1969" s="11">
        <v>9</v>
      </c>
      <c r="E1969" s="20" t="s">
        <v>1755</v>
      </c>
      <c r="F1969" s="11" t="s">
        <v>16</v>
      </c>
      <c r="G1969" s="11" t="s">
        <v>17</v>
      </c>
      <c r="H1969" s="11" t="s">
        <v>26</v>
      </c>
      <c r="I1969" s="15">
        <v>6701000000</v>
      </c>
      <c r="J1969" s="15">
        <v>2925000000</v>
      </c>
      <c r="K1969" s="15">
        <v>2082000000</v>
      </c>
      <c r="L1969" s="15">
        <f t="shared" si="49"/>
        <v>11708000000</v>
      </c>
      <c r="M1969" s="11"/>
    </row>
    <row r="1970" spans="1:13" ht="18" customHeight="1">
      <c r="A1970" s="11">
        <v>1964</v>
      </c>
      <c r="B1970" s="12" t="s">
        <v>58</v>
      </c>
      <c r="C1970" s="11" t="s">
        <v>1638</v>
      </c>
      <c r="D1970" s="11">
        <v>9</v>
      </c>
      <c r="E1970" s="20" t="s">
        <v>1754</v>
      </c>
      <c r="F1970" s="57" t="s">
        <v>20</v>
      </c>
      <c r="G1970" s="11" t="s">
        <v>37</v>
      </c>
      <c r="H1970" s="11" t="s">
        <v>26</v>
      </c>
      <c r="I1970" s="28">
        <v>166000000</v>
      </c>
      <c r="J1970" s="28">
        <v>46128200</v>
      </c>
      <c r="K1970" s="28">
        <v>0</v>
      </c>
      <c r="L1970" s="28">
        <f t="shared" si="49"/>
        <v>212128200</v>
      </c>
      <c r="M1970" s="11"/>
    </row>
    <row r="1971" spans="1:13" ht="18" customHeight="1">
      <c r="A1971" s="11">
        <v>1965</v>
      </c>
      <c r="B1971" s="12" t="s">
        <v>58</v>
      </c>
      <c r="C1971" s="11" t="s">
        <v>1638</v>
      </c>
      <c r="D1971" s="11">
        <v>9</v>
      </c>
      <c r="E1971" s="20" t="s">
        <v>1753</v>
      </c>
      <c r="F1971" s="57" t="s">
        <v>20</v>
      </c>
      <c r="G1971" s="11" t="s">
        <v>37</v>
      </c>
      <c r="H1971" s="11" t="s">
        <v>26</v>
      </c>
      <c r="I1971" s="28">
        <v>800000000</v>
      </c>
      <c r="J1971" s="28">
        <v>4770000000</v>
      </c>
      <c r="K1971" s="28"/>
      <c r="L1971" s="28">
        <f t="shared" si="49"/>
        <v>5570000000</v>
      </c>
      <c r="M1971" s="11"/>
    </row>
    <row r="1972" spans="1:13" ht="18" customHeight="1">
      <c r="A1972" s="11">
        <v>1966</v>
      </c>
      <c r="B1972" s="32" t="s">
        <v>58</v>
      </c>
      <c r="C1972" s="11" t="s">
        <v>1642</v>
      </c>
      <c r="D1972" s="32">
        <v>9</v>
      </c>
      <c r="E1972" s="39" t="s">
        <v>1756</v>
      </c>
      <c r="F1972" s="57" t="s">
        <v>20</v>
      </c>
      <c r="G1972" s="11" t="s">
        <v>67</v>
      </c>
      <c r="H1972" s="11" t="s">
        <v>18</v>
      </c>
      <c r="I1972" s="15">
        <v>1000000000</v>
      </c>
      <c r="J1972" s="15">
        <v>2700000000</v>
      </c>
      <c r="K1972" s="15"/>
      <c r="L1972" s="15">
        <f t="shared" si="49"/>
        <v>3700000000</v>
      </c>
      <c r="M1972" s="11"/>
    </row>
    <row r="1973" spans="1:13" ht="18" customHeight="1">
      <c r="A1973" s="11">
        <v>1967</v>
      </c>
      <c r="B1973" s="11" t="s">
        <v>58</v>
      </c>
      <c r="C1973" s="11" t="s">
        <v>59</v>
      </c>
      <c r="D1973" s="11">
        <v>9</v>
      </c>
      <c r="E1973" s="20" t="s">
        <v>1749</v>
      </c>
      <c r="F1973" s="57" t="s">
        <v>20</v>
      </c>
      <c r="G1973" s="11" t="s">
        <v>67</v>
      </c>
      <c r="H1973" s="11" t="s">
        <v>1</v>
      </c>
      <c r="I1973" s="15">
        <v>400000000</v>
      </c>
      <c r="J1973" s="15">
        <v>2464000000</v>
      </c>
      <c r="K1973" s="15"/>
      <c r="L1973" s="15">
        <f t="shared" si="49"/>
        <v>2864000000</v>
      </c>
      <c r="M1973" s="11"/>
    </row>
    <row r="1974" spans="1:13" ht="18" customHeight="1">
      <c r="A1974" s="11">
        <v>1968</v>
      </c>
      <c r="B1974" s="11" t="s">
        <v>58</v>
      </c>
      <c r="C1974" s="11" t="s">
        <v>59</v>
      </c>
      <c r="D1974" s="11">
        <v>9</v>
      </c>
      <c r="E1974" s="20" t="s">
        <v>1750</v>
      </c>
      <c r="F1974" s="57" t="s">
        <v>20</v>
      </c>
      <c r="G1974" s="11" t="s">
        <v>67</v>
      </c>
      <c r="H1974" s="11" t="s">
        <v>0</v>
      </c>
      <c r="I1974" s="15">
        <v>4200000000</v>
      </c>
      <c r="J1974" s="15">
        <v>9000000000</v>
      </c>
      <c r="K1974" s="15"/>
      <c r="L1974" s="15">
        <f t="shared" si="49"/>
        <v>13200000000</v>
      </c>
      <c r="M1974" s="11"/>
    </row>
    <row r="1975" spans="1:13" ht="18" customHeight="1">
      <c r="A1975" s="11">
        <v>1969</v>
      </c>
      <c r="B1975" s="11" t="s">
        <v>58</v>
      </c>
      <c r="C1975" s="11" t="s">
        <v>59</v>
      </c>
      <c r="D1975" s="11">
        <v>9</v>
      </c>
      <c r="E1975" s="20" t="s">
        <v>1751</v>
      </c>
      <c r="F1975" s="57" t="s">
        <v>20</v>
      </c>
      <c r="G1975" s="11" t="s">
        <v>67</v>
      </c>
      <c r="H1975" s="11" t="s">
        <v>0</v>
      </c>
      <c r="I1975" s="15">
        <v>2800000000</v>
      </c>
      <c r="J1975" s="15">
        <v>1700000000</v>
      </c>
      <c r="K1975" s="15"/>
      <c r="L1975" s="15">
        <f t="shared" si="49"/>
        <v>4500000000</v>
      </c>
      <c r="M1975" s="11"/>
    </row>
    <row r="1976" spans="1:13" ht="18" customHeight="1">
      <c r="A1976" s="11">
        <v>1970</v>
      </c>
      <c r="B1976" s="12" t="s">
        <v>58</v>
      </c>
      <c r="C1976" s="12" t="s">
        <v>71</v>
      </c>
      <c r="D1976" s="12">
        <v>9</v>
      </c>
      <c r="E1976" s="13" t="s">
        <v>1752</v>
      </c>
      <c r="F1976" s="57" t="s">
        <v>20</v>
      </c>
      <c r="G1976" s="12" t="s">
        <v>60</v>
      </c>
      <c r="H1976" s="12" t="s">
        <v>0</v>
      </c>
      <c r="I1976" s="14">
        <v>1294656300</v>
      </c>
      <c r="J1976" s="14">
        <v>2352722400</v>
      </c>
      <c r="K1976" s="14">
        <v>0</v>
      </c>
      <c r="L1976" s="14">
        <f t="shared" si="49"/>
        <v>3647378700</v>
      </c>
      <c r="M1976" s="90"/>
    </row>
    <row r="1977" spans="1:13" ht="18" customHeight="1">
      <c r="A1977" s="11">
        <v>1971</v>
      </c>
      <c r="B1977" s="46" t="s">
        <v>1919</v>
      </c>
      <c r="C1977" s="59" t="s">
        <v>122</v>
      </c>
      <c r="D1977" s="116">
        <v>9</v>
      </c>
      <c r="E1977" s="53" t="s">
        <v>2221</v>
      </c>
      <c r="F1977" s="57" t="s">
        <v>20</v>
      </c>
      <c r="G1977" s="46" t="s">
        <v>151</v>
      </c>
      <c r="H1977" s="46" t="s">
        <v>0</v>
      </c>
      <c r="I1977" s="133">
        <v>100000000</v>
      </c>
      <c r="J1977" s="133">
        <v>0</v>
      </c>
      <c r="K1977" s="133">
        <v>0</v>
      </c>
      <c r="L1977" s="133">
        <f t="shared" si="49"/>
        <v>100000000</v>
      </c>
      <c r="M1977" s="46"/>
    </row>
    <row r="1978" spans="1:13" ht="18" customHeight="1">
      <c r="A1978" s="11">
        <v>1972</v>
      </c>
      <c r="B1978" s="46" t="s">
        <v>1919</v>
      </c>
      <c r="C1978" s="46" t="s">
        <v>376</v>
      </c>
      <c r="D1978" s="46">
        <v>9</v>
      </c>
      <c r="E1978" s="167" t="s">
        <v>2222</v>
      </c>
      <c r="F1978" s="11" t="s">
        <v>62</v>
      </c>
      <c r="G1978" s="46" t="s">
        <v>151</v>
      </c>
      <c r="H1978" s="46" t="s">
        <v>31</v>
      </c>
      <c r="I1978" s="133">
        <v>60000000</v>
      </c>
      <c r="J1978" s="133">
        <v>0</v>
      </c>
      <c r="K1978" s="133">
        <v>0</v>
      </c>
      <c r="L1978" s="133">
        <f t="shared" si="49"/>
        <v>60000000</v>
      </c>
      <c r="M1978" s="29" t="s">
        <v>734</v>
      </c>
    </row>
    <row r="1979" spans="1:13" ht="18" customHeight="1">
      <c r="A1979" s="11">
        <v>1973</v>
      </c>
      <c r="B1979" s="46" t="s">
        <v>1919</v>
      </c>
      <c r="C1979" s="46" t="s">
        <v>376</v>
      </c>
      <c r="D1979" s="46">
        <v>9</v>
      </c>
      <c r="E1979" s="167" t="s">
        <v>2223</v>
      </c>
      <c r="F1979" s="11" t="s">
        <v>62</v>
      </c>
      <c r="G1979" s="46" t="s">
        <v>157</v>
      </c>
      <c r="H1979" s="46" t="s">
        <v>31</v>
      </c>
      <c r="I1979" s="133">
        <v>80000000</v>
      </c>
      <c r="J1979" s="133">
        <v>0</v>
      </c>
      <c r="K1979" s="133">
        <v>0</v>
      </c>
      <c r="L1979" s="133">
        <f t="shared" si="49"/>
        <v>80000000</v>
      </c>
      <c r="M1979" s="29" t="s">
        <v>734</v>
      </c>
    </row>
    <row r="1980" spans="1:13" ht="18" customHeight="1">
      <c r="A1980" s="11">
        <v>1974</v>
      </c>
      <c r="B1980" s="11" t="s">
        <v>2232</v>
      </c>
      <c r="C1980" s="11" t="s">
        <v>2237</v>
      </c>
      <c r="D1980" s="11">
        <v>9</v>
      </c>
      <c r="E1980" s="22" t="s">
        <v>2299</v>
      </c>
      <c r="F1980" s="57" t="s">
        <v>20</v>
      </c>
      <c r="G1980" s="11" t="s">
        <v>229</v>
      </c>
      <c r="H1980" s="11" t="s">
        <v>18</v>
      </c>
      <c r="I1980" s="15">
        <v>1188097000</v>
      </c>
      <c r="J1980" s="15">
        <v>539706000</v>
      </c>
      <c r="K1980" s="15"/>
      <c r="L1980" s="14">
        <f t="shared" si="49"/>
        <v>1727803000</v>
      </c>
      <c r="M1980" s="29"/>
    </row>
    <row r="1981" spans="1:13" ht="18" customHeight="1">
      <c r="A1981" s="11">
        <v>1975</v>
      </c>
      <c r="B1981" s="11" t="s">
        <v>2232</v>
      </c>
      <c r="C1981" s="11" t="s">
        <v>2237</v>
      </c>
      <c r="D1981" s="11">
        <v>9</v>
      </c>
      <c r="E1981" s="20" t="s">
        <v>2298</v>
      </c>
      <c r="F1981" s="11" t="s">
        <v>73</v>
      </c>
      <c r="G1981" s="11" t="s">
        <v>154</v>
      </c>
      <c r="H1981" s="11" t="s">
        <v>26</v>
      </c>
      <c r="I1981" s="15">
        <v>100000000</v>
      </c>
      <c r="J1981" s="15">
        <v>0</v>
      </c>
      <c r="K1981" s="15">
        <v>0</v>
      </c>
      <c r="L1981" s="14">
        <f t="shared" si="49"/>
        <v>100000000</v>
      </c>
      <c r="M1981" s="11"/>
    </row>
    <row r="1982" spans="1:13" ht="18" customHeight="1">
      <c r="A1982" s="11">
        <v>1976</v>
      </c>
      <c r="B1982" s="11" t="s">
        <v>2232</v>
      </c>
      <c r="C1982" s="11" t="s">
        <v>2237</v>
      </c>
      <c r="D1982" s="11">
        <v>9</v>
      </c>
      <c r="E1982" s="20" t="s">
        <v>2300</v>
      </c>
      <c r="F1982" s="11" t="s">
        <v>16</v>
      </c>
      <c r="G1982" s="11" t="s">
        <v>198</v>
      </c>
      <c r="H1982" s="11" t="s">
        <v>26</v>
      </c>
      <c r="I1982" s="15">
        <v>7117044000</v>
      </c>
      <c r="J1982" s="15">
        <v>1417620000</v>
      </c>
      <c r="K1982" s="15">
        <v>2771538000</v>
      </c>
      <c r="L1982" s="14">
        <f t="shared" si="49"/>
        <v>11306202000</v>
      </c>
      <c r="M1982" s="11"/>
    </row>
    <row r="1983" spans="1:13" ht="18" customHeight="1">
      <c r="A1983" s="11">
        <v>1977</v>
      </c>
      <c r="B1983" s="108" t="s">
        <v>79</v>
      </c>
      <c r="C1983" s="108" t="s">
        <v>83</v>
      </c>
      <c r="D1983" s="108">
        <v>9</v>
      </c>
      <c r="E1983" s="70" t="s">
        <v>2303</v>
      </c>
      <c r="F1983" s="108" t="s">
        <v>72</v>
      </c>
      <c r="G1983" s="46" t="s">
        <v>202</v>
      </c>
      <c r="H1983" s="108" t="s">
        <v>26</v>
      </c>
      <c r="I1983" s="172">
        <v>700000000</v>
      </c>
      <c r="J1983" s="172">
        <v>200000000</v>
      </c>
      <c r="K1983" s="52"/>
      <c r="L1983" s="14">
        <f t="shared" si="49"/>
        <v>900000000</v>
      </c>
      <c r="M1983" s="46"/>
    </row>
    <row r="1984" spans="1:13" ht="18" customHeight="1">
      <c r="A1984" s="11">
        <v>1978</v>
      </c>
      <c r="B1984" s="108" t="s">
        <v>79</v>
      </c>
      <c r="C1984" s="108" t="s">
        <v>83</v>
      </c>
      <c r="D1984" s="46">
        <v>9</v>
      </c>
      <c r="E1984" s="55" t="s">
        <v>2302</v>
      </c>
      <c r="F1984" s="46" t="s">
        <v>149</v>
      </c>
      <c r="G1984" s="46" t="s">
        <v>154</v>
      </c>
      <c r="H1984" s="46" t="s">
        <v>0</v>
      </c>
      <c r="I1984" s="54">
        <v>2600000000</v>
      </c>
      <c r="J1984" s="54">
        <v>0</v>
      </c>
      <c r="K1984" s="52"/>
      <c r="L1984" s="14">
        <f t="shared" si="49"/>
        <v>2600000000</v>
      </c>
      <c r="M1984" s="46"/>
    </row>
    <row r="1985" spans="1:13" ht="18" customHeight="1">
      <c r="A1985" s="11">
        <v>1979</v>
      </c>
      <c r="B1985" s="108" t="s">
        <v>79</v>
      </c>
      <c r="C1985" s="108" t="s">
        <v>83</v>
      </c>
      <c r="D1985" s="46">
        <v>9</v>
      </c>
      <c r="E1985" s="55" t="s">
        <v>2301</v>
      </c>
      <c r="F1985" s="57" t="s">
        <v>20</v>
      </c>
      <c r="G1985" s="46" t="s">
        <v>154</v>
      </c>
      <c r="H1985" s="46" t="s">
        <v>0</v>
      </c>
      <c r="I1985" s="54">
        <v>4500000000</v>
      </c>
      <c r="J1985" s="54">
        <v>8000000000</v>
      </c>
      <c r="K1985" s="52"/>
      <c r="L1985" s="14">
        <f t="shared" si="49"/>
        <v>12500000000</v>
      </c>
      <c r="M1985" s="46"/>
    </row>
    <row r="1986" spans="1:13" ht="18" customHeight="1">
      <c r="A1986" s="11">
        <v>1980</v>
      </c>
      <c r="B1986" s="11" t="s">
        <v>2232</v>
      </c>
      <c r="C1986" s="11" t="s">
        <v>61</v>
      </c>
      <c r="D1986" s="11">
        <v>9</v>
      </c>
      <c r="E1986" s="22" t="s">
        <v>2305</v>
      </c>
      <c r="F1986" s="11" t="s">
        <v>62</v>
      </c>
      <c r="G1986" s="11" t="s">
        <v>202</v>
      </c>
      <c r="H1986" s="11" t="s">
        <v>26</v>
      </c>
      <c r="I1986" s="15">
        <v>250000000</v>
      </c>
      <c r="J1986" s="15">
        <v>450000000</v>
      </c>
      <c r="K1986" s="15"/>
      <c r="L1986" s="14">
        <f t="shared" ref="L1986:L1996" si="50">I1986+J1986+K1986</f>
        <v>700000000</v>
      </c>
      <c r="M1986" s="11"/>
    </row>
    <row r="1987" spans="1:13" ht="18" customHeight="1">
      <c r="A1987" s="11">
        <v>1981</v>
      </c>
      <c r="B1987" s="11" t="s">
        <v>2232</v>
      </c>
      <c r="C1987" s="11" t="s">
        <v>61</v>
      </c>
      <c r="D1987" s="11">
        <v>9</v>
      </c>
      <c r="E1987" s="22" t="s">
        <v>2304</v>
      </c>
      <c r="F1987" s="11" t="s">
        <v>62</v>
      </c>
      <c r="G1987" s="11" t="s">
        <v>202</v>
      </c>
      <c r="H1987" s="11" t="s">
        <v>26</v>
      </c>
      <c r="I1987" s="15">
        <v>250000000</v>
      </c>
      <c r="J1987" s="15">
        <v>450000000</v>
      </c>
      <c r="K1987" s="15"/>
      <c r="L1987" s="14">
        <f t="shared" si="50"/>
        <v>700000000</v>
      </c>
      <c r="M1987" s="11"/>
    </row>
    <row r="1988" spans="1:13" ht="18" customHeight="1">
      <c r="A1988" s="11">
        <v>1982</v>
      </c>
      <c r="B1988" s="11" t="s">
        <v>85</v>
      </c>
      <c r="C1988" s="11" t="s">
        <v>32</v>
      </c>
      <c r="D1988" s="11">
        <v>9</v>
      </c>
      <c r="E1988" s="22" t="s">
        <v>2678</v>
      </c>
      <c r="F1988" s="57" t="s">
        <v>20</v>
      </c>
      <c r="G1988" s="11" t="s">
        <v>70</v>
      </c>
      <c r="H1988" s="11" t="s">
        <v>18</v>
      </c>
      <c r="I1988" s="15">
        <v>160000000</v>
      </c>
      <c r="J1988" s="15">
        <v>240000000</v>
      </c>
      <c r="K1988" s="15"/>
      <c r="L1988" s="15">
        <f t="shared" si="50"/>
        <v>400000000</v>
      </c>
      <c r="M1988" s="11"/>
    </row>
    <row r="1989" spans="1:13" ht="18" customHeight="1">
      <c r="A1989" s="11">
        <v>1983</v>
      </c>
      <c r="B1989" s="11" t="s">
        <v>85</v>
      </c>
      <c r="C1989" s="11" t="s">
        <v>32</v>
      </c>
      <c r="D1989" s="11">
        <v>9</v>
      </c>
      <c r="E1989" s="22" t="s">
        <v>2679</v>
      </c>
      <c r="F1989" s="57" t="s">
        <v>20</v>
      </c>
      <c r="G1989" s="11" t="s">
        <v>70</v>
      </c>
      <c r="H1989" s="11" t="s">
        <v>18</v>
      </c>
      <c r="I1989" s="15">
        <v>200000000</v>
      </c>
      <c r="J1989" s="15">
        <v>160000000</v>
      </c>
      <c r="K1989" s="15"/>
      <c r="L1989" s="15">
        <f t="shared" si="50"/>
        <v>360000000</v>
      </c>
      <c r="M1989" s="11"/>
    </row>
    <row r="1990" spans="1:13" ht="18" customHeight="1">
      <c r="A1990" s="11">
        <v>1984</v>
      </c>
      <c r="B1990" s="11" t="s">
        <v>85</v>
      </c>
      <c r="C1990" s="11" t="s">
        <v>93</v>
      </c>
      <c r="D1990" s="11">
        <v>9</v>
      </c>
      <c r="E1990" s="22" t="s">
        <v>2680</v>
      </c>
      <c r="F1990" s="57" t="s">
        <v>20</v>
      </c>
      <c r="G1990" s="11" t="s">
        <v>37</v>
      </c>
      <c r="H1990" s="11" t="s">
        <v>26</v>
      </c>
      <c r="I1990" s="15">
        <v>412988000</v>
      </c>
      <c r="J1990" s="15">
        <v>1086299000</v>
      </c>
      <c r="K1990" s="15">
        <v>25000000</v>
      </c>
      <c r="L1990" s="15">
        <f t="shared" si="50"/>
        <v>1524287000</v>
      </c>
      <c r="M1990" s="11"/>
    </row>
    <row r="1991" spans="1:13" ht="18" customHeight="1">
      <c r="A1991" s="11">
        <v>1985</v>
      </c>
      <c r="B1991" s="11" t="s">
        <v>85</v>
      </c>
      <c r="C1991" s="11" t="s">
        <v>93</v>
      </c>
      <c r="D1991" s="11">
        <v>9</v>
      </c>
      <c r="E1991" s="22" t="s">
        <v>2681</v>
      </c>
      <c r="F1991" s="57" t="s">
        <v>20</v>
      </c>
      <c r="G1991" s="11" t="s">
        <v>37</v>
      </c>
      <c r="H1991" s="11" t="s">
        <v>26</v>
      </c>
      <c r="I1991" s="15">
        <v>97000000</v>
      </c>
      <c r="J1991" s="15">
        <v>0</v>
      </c>
      <c r="K1991" s="15"/>
      <c r="L1991" s="15">
        <f t="shared" si="50"/>
        <v>97000000</v>
      </c>
      <c r="M1991" s="11"/>
    </row>
    <row r="1992" spans="1:13" ht="18" customHeight="1">
      <c r="A1992" s="11">
        <v>1986</v>
      </c>
      <c r="B1992" s="11" t="s">
        <v>85</v>
      </c>
      <c r="C1992" s="11" t="s">
        <v>43</v>
      </c>
      <c r="D1992" s="11">
        <v>9</v>
      </c>
      <c r="E1992" s="22" t="s">
        <v>2677</v>
      </c>
      <c r="F1992" s="57" t="s">
        <v>20</v>
      </c>
      <c r="G1992" s="11" t="s">
        <v>70</v>
      </c>
      <c r="H1992" s="11" t="s">
        <v>26</v>
      </c>
      <c r="I1992" s="15">
        <v>122000000</v>
      </c>
      <c r="J1992" s="15">
        <v>75000000</v>
      </c>
      <c r="K1992" s="15">
        <v>0</v>
      </c>
      <c r="L1992" s="15">
        <f t="shared" si="50"/>
        <v>197000000</v>
      </c>
      <c r="M1992" s="11"/>
    </row>
    <row r="1993" spans="1:13" ht="18" customHeight="1">
      <c r="A1993" s="11">
        <v>1987</v>
      </c>
      <c r="B1993" s="11" t="s">
        <v>85</v>
      </c>
      <c r="C1993" s="11" t="s">
        <v>42</v>
      </c>
      <c r="D1993" s="11">
        <v>9</v>
      </c>
      <c r="E1993" s="22" t="s">
        <v>2675</v>
      </c>
      <c r="F1993" s="11" t="s">
        <v>28</v>
      </c>
      <c r="G1993" s="11" t="s">
        <v>37</v>
      </c>
      <c r="H1993" s="11" t="s">
        <v>26</v>
      </c>
      <c r="I1993" s="15">
        <v>200000000</v>
      </c>
      <c r="J1993" s="15">
        <v>0</v>
      </c>
      <c r="K1993" s="15">
        <v>0</v>
      </c>
      <c r="L1993" s="15">
        <f t="shared" si="50"/>
        <v>200000000</v>
      </c>
      <c r="M1993" s="11"/>
    </row>
    <row r="1994" spans="1:13" ht="18" customHeight="1">
      <c r="A1994" s="11">
        <v>1988</v>
      </c>
      <c r="B1994" s="11" t="s">
        <v>85</v>
      </c>
      <c r="C1994" s="11" t="s">
        <v>42</v>
      </c>
      <c r="D1994" s="11">
        <v>9</v>
      </c>
      <c r="E1994" s="22" t="s">
        <v>2676</v>
      </c>
      <c r="F1994" s="11" t="s">
        <v>28</v>
      </c>
      <c r="G1994" s="11" t="s">
        <v>37</v>
      </c>
      <c r="H1994" s="11" t="s">
        <v>26</v>
      </c>
      <c r="I1994" s="15">
        <v>350000000</v>
      </c>
      <c r="J1994" s="15">
        <v>0</v>
      </c>
      <c r="K1994" s="15">
        <v>0</v>
      </c>
      <c r="L1994" s="15">
        <f t="shared" si="50"/>
        <v>350000000</v>
      </c>
      <c r="M1994" s="11"/>
    </row>
    <row r="1995" spans="1:13" ht="18" customHeight="1">
      <c r="A1995" s="11">
        <v>1989</v>
      </c>
      <c r="B1995" s="11" t="s">
        <v>85</v>
      </c>
      <c r="C1995" s="11" t="s">
        <v>42</v>
      </c>
      <c r="D1995" s="11">
        <v>9</v>
      </c>
      <c r="E1995" s="22" t="s">
        <v>2674</v>
      </c>
      <c r="F1995" s="11" t="s">
        <v>28</v>
      </c>
      <c r="G1995" s="11" t="s">
        <v>37</v>
      </c>
      <c r="H1995" s="11" t="s">
        <v>26</v>
      </c>
      <c r="I1995" s="15">
        <v>3000000000</v>
      </c>
      <c r="J1995" s="15">
        <v>4000000000</v>
      </c>
      <c r="K1995" s="15">
        <v>0</v>
      </c>
      <c r="L1995" s="15">
        <f t="shared" si="50"/>
        <v>7000000000</v>
      </c>
      <c r="M1995" s="11"/>
    </row>
    <row r="1996" spans="1:13" ht="18" customHeight="1">
      <c r="A1996" s="11">
        <v>1990</v>
      </c>
      <c r="B1996" s="11" t="s">
        <v>85</v>
      </c>
      <c r="C1996" s="11" t="s">
        <v>27</v>
      </c>
      <c r="D1996" s="11">
        <v>9</v>
      </c>
      <c r="E1996" s="22" t="s">
        <v>2682</v>
      </c>
      <c r="F1996" s="11" t="s">
        <v>81</v>
      </c>
      <c r="G1996" s="11" t="s">
        <v>70</v>
      </c>
      <c r="H1996" s="11" t="s">
        <v>18</v>
      </c>
      <c r="I1996" s="15">
        <v>10997850000</v>
      </c>
      <c r="J1996" s="15">
        <v>1041548000</v>
      </c>
      <c r="K1996" s="15">
        <v>0</v>
      </c>
      <c r="L1996" s="15">
        <f t="shared" si="50"/>
        <v>12039398000</v>
      </c>
      <c r="M1996" s="11"/>
    </row>
    <row r="1997" spans="1:13" ht="18" customHeight="1">
      <c r="A1997" s="11">
        <v>1991</v>
      </c>
      <c r="B1997" s="11" t="s">
        <v>95</v>
      </c>
      <c r="C1997" s="11" t="s">
        <v>109</v>
      </c>
      <c r="D1997" s="11">
        <v>9</v>
      </c>
      <c r="E1997" s="20" t="s">
        <v>2811</v>
      </c>
      <c r="F1997" s="57" t="s">
        <v>20</v>
      </c>
      <c r="G1997" s="11" t="s">
        <v>57</v>
      </c>
      <c r="H1997" s="11" t="s">
        <v>18</v>
      </c>
      <c r="I1997" s="15">
        <v>250000000</v>
      </c>
      <c r="J1997" s="15">
        <v>1550000000</v>
      </c>
      <c r="K1997" s="15">
        <v>0</v>
      </c>
      <c r="L1997" s="15">
        <v>1800000000</v>
      </c>
      <c r="M1997" s="11"/>
    </row>
    <row r="1998" spans="1:13" ht="18" customHeight="1">
      <c r="A1998" s="11">
        <v>1992</v>
      </c>
      <c r="B1998" s="11" t="s">
        <v>95</v>
      </c>
      <c r="C1998" s="11" t="s">
        <v>188</v>
      </c>
      <c r="D1998" s="11">
        <v>9</v>
      </c>
      <c r="E1998" s="20" t="s">
        <v>2814</v>
      </c>
      <c r="F1998" s="57" t="s">
        <v>20</v>
      </c>
      <c r="G1998" s="11" t="s">
        <v>104</v>
      </c>
      <c r="H1998" s="11" t="s">
        <v>26</v>
      </c>
      <c r="I1998" s="15">
        <v>170000000</v>
      </c>
      <c r="J1998" s="15">
        <v>1400000000</v>
      </c>
      <c r="K1998" s="15">
        <v>30000000</v>
      </c>
      <c r="L1998" s="15">
        <v>1600000000</v>
      </c>
      <c r="M1998" s="11"/>
    </row>
    <row r="1999" spans="1:13" ht="18" customHeight="1">
      <c r="A1999" s="11">
        <v>1993</v>
      </c>
      <c r="B1999" s="11" t="s">
        <v>95</v>
      </c>
      <c r="C1999" s="11" t="s">
        <v>103</v>
      </c>
      <c r="D1999" s="11">
        <v>9</v>
      </c>
      <c r="E1999" s="20" t="s">
        <v>2812</v>
      </c>
      <c r="F1999" s="11" t="s">
        <v>62</v>
      </c>
      <c r="G1999" s="11" t="s">
        <v>57</v>
      </c>
      <c r="H1999" s="11" t="s">
        <v>26</v>
      </c>
      <c r="I1999" s="15">
        <v>42000000</v>
      </c>
      <c r="J1999" s="15">
        <v>7800000</v>
      </c>
      <c r="K1999" s="15">
        <v>0</v>
      </c>
      <c r="L1999" s="15">
        <v>49800000</v>
      </c>
      <c r="M1999" s="11"/>
    </row>
    <row r="2000" spans="1:13" ht="18" customHeight="1">
      <c r="A2000" s="11">
        <v>1994</v>
      </c>
      <c r="B2000" s="11" t="s">
        <v>95</v>
      </c>
      <c r="C2000" s="11" t="s">
        <v>168</v>
      </c>
      <c r="D2000" s="11">
        <v>9</v>
      </c>
      <c r="E2000" s="20" t="s">
        <v>2813</v>
      </c>
      <c r="F2000" s="57" t="s">
        <v>20</v>
      </c>
      <c r="G2000" s="11" t="s">
        <v>104</v>
      </c>
      <c r="H2000" s="11" t="s">
        <v>26</v>
      </c>
      <c r="I2000" s="15">
        <v>15000000</v>
      </c>
      <c r="J2000" s="15">
        <v>30000000</v>
      </c>
      <c r="K2000" s="15">
        <v>0</v>
      </c>
      <c r="L2000" s="15">
        <v>45000000</v>
      </c>
      <c r="M2000" s="11"/>
    </row>
    <row r="2001" spans="1:13" ht="18" customHeight="1">
      <c r="A2001" s="11">
        <v>1995</v>
      </c>
      <c r="B2001" s="11" t="s">
        <v>95</v>
      </c>
      <c r="C2001" s="11" t="s">
        <v>2705</v>
      </c>
      <c r="D2001" s="11">
        <v>9</v>
      </c>
      <c r="E2001" s="20" t="s">
        <v>2815</v>
      </c>
      <c r="F2001" s="11" t="s">
        <v>144</v>
      </c>
      <c r="G2001" s="11" t="s">
        <v>104</v>
      </c>
      <c r="H2001" s="11" t="s">
        <v>26</v>
      </c>
      <c r="I2001" s="15">
        <v>80000000</v>
      </c>
      <c r="J2001" s="15"/>
      <c r="K2001" s="15"/>
      <c r="L2001" s="15">
        <v>80000000</v>
      </c>
      <c r="M2001" s="11"/>
    </row>
    <row r="2002" spans="1:13" ht="18" customHeight="1">
      <c r="A2002" s="11">
        <v>1996</v>
      </c>
      <c r="B2002" s="12" t="s">
        <v>114</v>
      </c>
      <c r="C2002" s="12" t="s">
        <v>124</v>
      </c>
      <c r="D2002" s="12">
        <v>9</v>
      </c>
      <c r="E2002" s="109" t="s">
        <v>3155</v>
      </c>
      <c r="F2002" s="57" t="s">
        <v>20</v>
      </c>
      <c r="G2002" s="46" t="s">
        <v>117</v>
      </c>
      <c r="H2002" s="108" t="s">
        <v>26</v>
      </c>
      <c r="I2002" s="14">
        <v>220000000</v>
      </c>
      <c r="J2002" s="14">
        <v>0</v>
      </c>
      <c r="K2002" s="14">
        <v>0</v>
      </c>
      <c r="L2002" s="14">
        <f t="shared" ref="L2002:L2033" si="51">I2002+J2002+K2002</f>
        <v>220000000</v>
      </c>
      <c r="M2002" s="11"/>
    </row>
    <row r="2003" spans="1:13" ht="18" customHeight="1">
      <c r="A2003" s="11">
        <v>1997</v>
      </c>
      <c r="B2003" s="170" t="s">
        <v>114</v>
      </c>
      <c r="C2003" s="46" t="s">
        <v>125</v>
      </c>
      <c r="D2003" s="46">
        <v>9</v>
      </c>
      <c r="E2003" s="53" t="s">
        <v>3152</v>
      </c>
      <c r="F2003" s="57" t="s">
        <v>20</v>
      </c>
      <c r="G2003" s="46" t="s">
        <v>117</v>
      </c>
      <c r="H2003" s="46" t="s">
        <v>26</v>
      </c>
      <c r="I2003" s="52">
        <v>60000000</v>
      </c>
      <c r="J2003" s="52">
        <v>10000000</v>
      </c>
      <c r="K2003" s="52">
        <v>0</v>
      </c>
      <c r="L2003" s="14">
        <f t="shared" si="51"/>
        <v>70000000</v>
      </c>
      <c r="M2003" s="46"/>
    </row>
    <row r="2004" spans="1:13" ht="18" customHeight="1">
      <c r="A2004" s="11">
        <v>1998</v>
      </c>
      <c r="B2004" s="170" t="s">
        <v>114</v>
      </c>
      <c r="C2004" s="46" t="s">
        <v>125</v>
      </c>
      <c r="D2004" s="46">
        <v>9</v>
      </c>
      <c r="E2004" s="53" t="s">
        <v>3151</v>
      </c>
      <c r="F2004" s="57" t="s">
        <v>20</v>
      </c>
      <c r="G2004" s="46" t="s">
        <v>117</v>
      </c>
      <c r="H2004" s="46" t="s">
        <v>26</v>
      </c>
      <c r="I2004" s="52">
        <v>200000000</v>
      </c>
      <c r="J2004" s="52">
        <v>1524000000</v>
      </c>
      <c r="K2004" s="52">
        <v>46000000</v>
      </c>
      <c r="L2004" s="14">
        <f t="shared" si="51"/>
        <v>1770000000</v>
      </c>
      <c r="M2004" s="46"/>
    </row>
    <row r="2005" spans="1:13" ht="18" customHeight="1">
      <c r="A2005" s="11">
        <v>1999</v>
      </c>
      <c r="B2005" s="170" t="s">
        <v>114</v>
      </c>
      <c r="C2005" s="46" t="s">
        <v>125</v>
      </c>
      <c r="D2005" s="46">
        <v>9</v>
      </c>
      <c r="E2005" s="53" t="s">
        <v>3153</v>
      </c>
      <c r="F2005" s="57" t="s">
        <v>20</v>
      </c>
      <c r="G2005" s="46" t="s">
        <v>117</v>
      </c>
      <c r="H2005" s="46" t="s">
        <v>26</v>
      </c>
      <c r="I2005" s="52">
        <v>172000000</v>
      </c>
      <c r="J2005" s="52">
        <v>653000000</v>
      </c>
      <c r="K2005" s="52">
        <v>0</v>
      </c>
      <c r="L2005" s="14">
        <f t="shared" si="51"/>
        <v>825000000</v>
      </c>
      <c r="M2005" s="46"/>
    </row>
    <row r="2006" spans="1:13" ht="18" customHeight="1">
      <c r="A2006" s="11">
        <v>2000</v>
      </c>
      <c r="B2006" s="170" t="s">
        <v>114</v>
      </c>
      <c r="C2006" s="46" t="s">
        <v>125</v>
      </c>
      <c r="D2006" s="46">
        <v>9</v>
      </c>
      <c r="E2006" s="53" t="s">
        <v>3154</v>
      </c>
      <c r="F2006" s="57" t="s">
        <v>20</v>
      </c>
      <c r="G2006" s="46" t="s">
        <v>117</v>
      </c>
      <c r="H2006" s="46" t="s">
        <v>26</v>
      </c>
      <c r="I2006" s="52">
        <v>50000000</v>
      </c>
      <c r="J2006" s="52">
        <v>125000000</v>
      </c>
      <c r="K2006" s="52">
        <v>0</v>
      </c>
      <c r="L2006" s="14">
        <f t="shared" si="51"/>
        <v>175000000</v>
      </c>
      <c r="M2006" s="46"/>
    </row>
    <row r="2007" spans="1:13" ht="18" customHeight="1">
      <c r="A2007" s="11">
        <v>2001</v>
      </c>
      <c r="B2007" s="170" t="s">
        <v>114</v>
      </c>
      <c r="C2007" s="46" t="s">
        <v>125</v>
      </c>
      <c r="D2007" s="46">
        <v>9</v>
      </c>
      <c r="E2007" s="53" t="s">
        <v>3150</v>
      </c>
      <c r="F2007" s="57" t="s">
        <v>20</v>
      </c>
      <c r="G2007" s="46" t="s">
        <v>117</v>
      </c>
      <c r="H2007" s="46" t="s">
        <v>26</v>
      </c>
      <c r="I2007" s="52">
        <v>60000000</v>
      </c>
      <c r="J2007" s="52">
        <v>0</v>
      </c>
      <c r="K2007" s="52">
        <v>0</v>
      </c>
      <c r="L2007" s="14">
        <f t="shared" si="51"/>
        <v>60000000</v>
      </c>
      <c r="M2007" s="46"/>
    </row>
    <row r="2008" spans="1:13" ht="18" customHeight="1">
      <c r="A2008" s="11">
        <v>2002</v>
      </c>
      <c r="B2008" s="170" t="s">
        <v>114</v>
      </c>
      <c r="C2008" s="46" t="s">
        <v>125</v>
      </c>
      <c r="D2008" s="46">
        <v>9</v>
      </c>
      <c r="E2008" s="53" t="s">
        <v>3149</v>
      </c>
      <c r="F2008" s="57" t="s">
        <v>20</v>
      </c>
      <c r="G2008" s="46" t="s">
        <v>117</v>
      </c>
      <c r="H2008" s="46" t="s">
        <v>26</v>
      </c>
      <c r="I2008" s="52">
        <v>200000000</v>
      </c>
      <c r="J2008" s="52">
        <v>568000000</v>
      </c>
      <c r="K2008" s="52">
        <v>15000000</v>
      </c>
      <c r="L2008" s="14">
        <f t="shared" si="51"/>
        <v>783000000</v>
      </c>
      <c r="M2008" s="46"/>
    </row>
    <row r="2009" spans="1:13" ht="18" customHeight="1">
      <c r="A2009" s="11">
        <v>2003</v>
      </c>
      <c r="B2009" s="11" t="s">
        <v>196</v>
      </c>
      <c r="C2009" s="11" t="s">
        <v>3200</v>
      </c>
      <c r="D2009" s="11">
        <v>9</v>
      </c>
      <c r="E2009" s="67" t="s">
        <v>3260</v>
      </c>
      <c r="F2009" s="57" t="s">
        <v>20</v>
      </c>
      <c r="G2009" s="11" t="s">
        <v>172</v>
      </c>
      <c r="H2009" s="11" t="s">
        <v>26</v>
      </c>
      <c r="I2009" s="15">
        <v>100000000</v>
      </c>
      <c r="J2009" s="15">
        <v>495000000</v>
      </c>
      <c r="K2009" s="15"/>
      <c r="L2009" s="15">
        <f t="shared" si="51"/>
        <v>595000000</v>
      </c>
      <c r="M2009" s="11"/>
    </row>
    <row r="2010" spans="1:13" ht="18" customHeight="1">
      <c r="A2010" s="11">
        <v>2004</v>
      </c>
      <c r="B2010" s="11" t="s">
        <v>196</v>
      </c>
      <c r="C2010" s="11" t="s">
        <v>3200</v>
      </c>
      <c r="D2010" s="11">
        <v>9</v>
      </c>
      <c r="E2010" s="67" t="s">
        <v>3261</v>
      </c>
      <c r="F2010" s="57" t="s">
        <v>20</v>
      </c>
      <c r="G2010" s="11" t="s">
        <v>172</v>
      </c>
      <c r="H2010" s="11" t="s">
        <v>26</v>
      </c>
      <c r="I2010" s="15">
        <v>50000000</v>
      </c>
      <c r="J2010" s="15"/>
      <c r="K2010" s="15"/>
      <c r="L2010" s="15">
        <f t="shared" si="51"/>
        <v>50000000</v>
      </c>
      <c r="M2010" s="11"/>
    </row>
    <row r="2011" spans="1:13" ht="18" customHeight="1">
      <c r="A2011" s="11">
        <v>2005</v>
      </c>
      <c r="B2011" s="11" t="s">
        <v>196</v>
      </c>
      <c r="C2011" s="11" t="s">
        <v>94</v>
      </c>
      <c r="D2011" s="11">
        <v>9</v>
      </c>
      <c r="E2011" s="22" t="s">
        <v>3262</v>
      </c>
      <c r="F2011" s="11" t="s">
        <v>62</v>
      </c>
      <c r="G2011" s="11" t="s">
        <v>129</v>
      </c>
      <c r="H2011" s="11" t="s">
        <v>31</v>
      </c>
      <c r="I2011" s="15">
        <v>400000000</v>
      </c>
      <c r="J2011" s="15">
        <v>24000000</v>
      </c>
      <c r="K2011" s="15"/>
      <c r="L2011" s="15">
        <f t="shared" si="51"/>
        <v>424000000</v>
      </c>
      <c r="M2011" s="11" t="s">
        <v>289</v>
      </c>
    </row>
    <row r="2012" spans="1:13" ht="18" customHeight="1">
      <c r="A2012" s="11">
        <v>2006</v>
      </c>
      <c r="B2012" s="11" t="s">
        <v>196</v>
      </c>
      <c r="C2012" s="11" t="s">
        <v>94</v>
      </c>
      <c r="D2012" s="11">
        <v>9</v>
      </c>
      <c r="E2012" s="22" t="s">
        <v>3263</v>
      </c>
      <c r="F2012" s="11" t="s">
        <v>62</v>
      </c>
      <c r="G2012" s="11" t="s">
        <v>209</v>
      </c>
      <c r="H2012" s="11" t="s">
        <v>18</v>
      </c>
      <c r="I2012" s="15">
        <v>100000000</v>
      </c>
      <c r="J2012" s="15">
        <v>450000000</v>
      </c>
      <c r="K2012" s="15"/>
      <c r="L2012" s="15">
        <f t="shared" si="51"/>
        <v>550000000</v>
      </c>
      <c r="M2012" s="11"/>
    </row>
    <row r="2013" spans="1:13" ht="18" customHeight="1">
      <c r="A2013" s="11">
        <v>2007</v>
      </c>
      <c r="B2013" s="11" t="s">
        <v>3269</v>
      </c>
      <c r="C2013" s="11" t="s">
        <v>321</v>
      </c>
      <c r="D2013" s="11">
        <v>9</v>
      </c>
      <c r="E2013" s="22" t="s">
        <v>235</v>
      </c>
      <c r="F2013" s="11" t="s">
        <v>144</v>
      </c>
      <c r="G2013" s="11" t="s">
        <v>70</v>
      </c>
      <c r="H2013" s="11" t="s">
        <v>26</v>
      </c>
      <c r="I2013" s="15">
        <v>109290000</v>
      </c>
      <c r="J2013" s="15"/>
      <c r="K2013" s="15"/>
      <c r="L2013" s="15">
        <f t="shared" si="51"/>
        <v>109290000</v>
      </c>
      <c r="M2013" s="11"/>
    </row>
    <row r="2014" spans="1:13" ht="18" customHeight="1">
      <c r="A2014" s="11">
        <v>2008</v>
      </c>
      <c r="B2014" s="11" t="s">
        <v>130</v>
      </c>
      <c r="C2014" s="11" t="s">
        <v>132</v>
      </c>
      <c r="D2014" s="11">
        <v>9</v>
      </c>
      <c r="E2014" s="22" t="s">
        <v>3382</v>
      </c>
      <c r="F2014" s="11" t="s">
        <v>28</v>
      </c>
      <c r="G2014" s="11" t="s">
        <v>70</v>
      </c>
      <c r="H2014" s="11" t="s">
        <v>26</v>
      </c>
      <c r="I2014" s="15">
        <v>150000000</v>
      </c>
      <c r="J2014" s="15">
        <v>100000000</v>
      </c>
      <c r="K2014" s="15"/>
      <c r="L2014" s="15">
        <f t="shared" si="51"/>
        <v>250000000</v>
      </c>
      <c r="M2014" s="29"/>
    </row>
    <row r="2015" spans="1:13" ht="18" customHeight="1">
      <c r="A2015" s="11">
        <v>2009</v>
      </c>
      <c r="B2015" s="11" t="s">
        <v>130</v>
      </c>
      <c r="C2015" s="11" t="s">
        <v>132</v>
      </c>
      <c r="D2015" s="11">
        <v>9</v>
      </c>
      <c r="E2015" s="22" t="s">
        <v>3381</v>
      </c>
      <c r="F2015" s="11" t="s">
        <v>28</v>
      </c>
      <c r="G2015" s="11" t="s">
        <v>70</v>
      </c>
      <c r="H2015" s="11" t="s">
        <v>26</v>
      </c>
      <c r="I2015" s="15">
        <v>500000000</v>
      </c>
      <c r="J2015" s="15">
        <v>310000000</v>
      </c>
      <c r="K2015" s="15"/>
      <c r="L2015" s="15">
        <f t="shared" si="51"/>
        <v>810000000</v>
      </c>
      <c r="M2015" s="29"/>
    </row>
    <row r="2016" spans="1:13" ht="18" customHeight="1">
      <c r="A2016" s="11">
        <v>2010</v>
      </c>
      <c r="B2016" s="11" t="s">
        <v>130</v>
      </c>
      <c r="C2016" s="11" t="s">
        <v>32</v>
      </c>
      <c r="D2016" s="11">
        <v>9</v>
      </c>
      <c r="E2016" s="22" t="s">
        <v>3377</v>
      </c>
      <c r="F2016" s="57" t="s">
        <v>20</v>
      </c>
      <c r="G2016" s="11" t="s">
        <v>70</v>
      </c>
      <c r="H2016" s="11" t="s">
        <v>26</v>
      </c>
      <c r="I2016" s="15">
        <v>152532000</v>
      </c>
      <c r="J2016" s="15">
        <v>1385509000</v>
      </c>
      <c r="K2016" s="15">
        <v>70000000</v>
      </c>
      <c r="L2016" s="15">
        <f t="shared" si="51"/>
        <v>1608041000</v>
      </c>
      <c r="M2016" s="29"/>
    </row>
    <row r="2017" spans="1:13" ht="18" customHeight="1">
      <c r="A2017" s="11">
        <v>2011</v>
      </c>
      <c r="B2017" s="11" t="s">
        <v>130</v>
      </c>
      <c r="C2017" s="11" t="s">
        <v>32</v>
      </c>
      <c r="D2017" s="11">
        <v>9</v>
      </c>
      <c r="E2017" s="22" t="s">
        <v>3376</v>
      </c>
      <c r="F2017" s="57" t="s">
        <v>20</v>
      </c>
      <c r="G2017" s="11" t="s">
        <v>70</v>
      </c>
      <c r="H2017" s="11" t="s">
        <v>26</v>
      </c>
      <c r="I2017" s="15">
        <v>195696000</v>
      </c>
      <c r="J2017" s="15">
        <v>873108000</v>
      </c>
      <c r="K2017" s="15">
        <v>70000000</v>
      </c>
      <c r="L2017" s="15">
        <f t="shared" si="51"/>
        <v>1138804000</v>
      </c>
      <c r="M2017" s="29"/>
    </row>
    <row r="2018" spans="1:13" ht="18" customHeight="1">
      <c r="A2018" s="11">
        <v>2012</v>
      </c>
      <c r="B2018" s="11" t="s">
        <v>130</v>
      </c>
      <c r="C2018" s="11" t="s">
        <v>32</v>
      </c>
      <c r="D2018" s="11">
        <v>9</v>
      </c>
      <c r="E2018" s="22" t="s">
        <v>3374</v>
      </c>
      <c r="F2018" s="57" t="s">
        <v>20</v>
      </c>
      <c r="G2018" s="11" t="s">
        <v>70</v>
      </c>
      <c r="H2018" s="11" t="s">
        <v>26</v>
      </c>
      <c r="I2018" s="15">
        <v>460000000</v>
      </c>
      <c r="J2018" s="15">
        <v>1399000000</v>
      </c>
      <c r="K2018" s="15">
        <v>72048000</v>
      </c>
      <c r="L2018" s="15">
        <f t="shared" si="51"/>
        <v>1931048000</v>
      </c>
      <c r="M2018" s="29"/>
    </row>
    <row r="2019" spans="1:13" ht="18" customHeight="1">
      <c r="A2019" s="11">
        <v>2013</v>
      </c>
      <c r="B2019" s="11" t="s">
        <v>130</v>
      </c>
      <c r="C2019" s="11" t="s">
        <v>32</v>
      </c>
      <c r="D2019" s="11">
        <v>9</v>
      </c>
      <c r="E2019" s="22" t="s">
        <v>3375</v>
      </c>
      <c r="F2019" s="57" t="s">
        <v>20</v>
      </c>
      <c r="G2019" s="11" t="s">
        <v>70</v>
      </c>
      <c r="H2019" s="11" t="s">
        <v>26</v>
      </c>
      <c r="I2019" s="15">
        <v>315000000</v>
      </c>
      <c r="J2019" s="15">
        <v>450000000</v>
      </c>
      <c r="K2019" s="15">
        <v>35000000</v>
      </c>
      <c r="L2019" s="15">
        <f t="shared" si="51"/>
        <v>800000000</v>
      </c>
      <c r="M2019" s="29"/>
    </row>
    <row r="2020" spans="1:13" ht="18" customHeight="1">
      <c r="A2020" s="11">
        <v>2014</v>
      </c>
      <c r="B2020" s="11" t="s">
        <v>130</v>
      </c>
      <c r="C2020" s="11" t="s">
        <v>3298</v>
      </c>
      <c r="D2020" s="11">
        <v>9</v>
      </c>
      <c r="E2020" s="22" t="s">
        <v>3380</v>
      </c>
      <c r="F2020" s="11" t="s">
        <v>28</v>
      </c>
      <c r="G2020" s="11" t="s">
        <v>70</v>
      </c>
      <c r="H2020" s="11" t="s">
        <v>26</v>
      </c>
      <c r="I2020" s="15">
        <v>600000000</v>
      </c>
      <c r="J2020" s="15">
        <v>450000000</v>
      </c>
      <c r="K2020" s="15">
        <v>10000000</v>
      </c>
      <c r="L2020" s="15">
        <f t="shared" si="51"/>
        <v>1060000000</v>
      </c>
      <c r="M2020" s="11"/>
    </row>
    <row r="2021" spans="1:13" ht="18" customHeight="1">
      <c r="A2021" s="11">
        <v>2015</v>
      </c>
      <c r="B2021" s="11" t="s">
        <v>130</v>
      </c>
      <c r="C2021" s="11" t="s">
        <v>42</v>
      </c>
      <c r="D2021" s="11">
        <v>9</v>
      </c>
      <c r="E2021" s="22" t="s">
        <v>3373</v>
      </c>
      <c r="F2021" s="11" t="s">
        <v>28</v>
      </c>
      <c r="G2021" s="11" t="s">
        <v>70</v>
      </c>
      <c r="H2021" s="11" t="s">
        <v>26</v>
      </c>
      <c r="I2021" s="15">
        <v>2000000000</v>
      </c>
      <c r="J2021" s="15">
        <v>1000000000</v>
      </c>
      <c r="K2021" s="15"/>
      <c r="L2021" s="15">
        <f t="shared" si="51"/>
        <v>3000000000</v>
      </c>
      <c r="M2021" s="29"/>
    </row>
    <row r="2022" spans="1:13" ht="18" customHeight="1">
      <c r="A2022" s="11">
        <v>2016</v>
      </c>
      <c r="B2022" s="11" t="s">
        <v>130</v>
      </c>
      <c r="C2022" s="11" t="s">
        <v>27</v>
      </c>
      <c r="D2022" s="11">
        <v>9</v>
      </c>
      <c r="E2022" s="22" t="s">
        <v>3379</v>
      </c>
      <c r="F2022" s="11" t="s">
        <v>144</v>
      </c>
      <c r="G2022" s="11" t="s">
        <v>70</v>
      </c>
      <c r="H2022" s="11" t="s">
        <v>26</v>
      </c>
      <c r="I2022" s="15">
        <v>30000000</v>
      </c>
      <c r="J2022" s="15"/>
      <c r="K2022" s="15"/>
      <c r="L2022" s="15">
        <f t="shared" si="51"/>
        <v>30000000</v>
      </c>
      <c r="M2022" s="29"/>
    </row>
    <row r="2023" spans="1:13" ht="18" customHeight="1">
      <c r="A2023" s="11">
        <v>2017</v>
      </c>
      <c r="B2023" s="11" t="s">
        <v>130</v>
      </c>
      <c r="C2023" s="11" t="s">
        <v>27</v>
      </c>
      <c r="D2023" s="11">
        <v>9</v>
      </c>
      <c r="E2023" s="22" t="s">
        <v>3378</v>
      </c>
      <c r="F2023" s="11" t="s">
        <v>24</v>
      </c>
      <c r="G2023" s="11" t="s">
        <v>70</v>
      </c>
      <c r="H2023" s="11" t="s">
        <v>26</v>
      </c>
      <c r="I2023" s="15">
        <v>40000000</v>
      </c>
      <c r="J2023" s="15"/>
      <c r="K2023" s="15"/>
      <c r="L2023" s="15">
        <f t="shared" si="51"/>
        <v>40000000</v>
      </c>
      <c r="M2023" s="29"/>
    </row>
    <row r="2024" spans="1:13" ht="18" customHeight="1">
      <c r="A2024" s="11">
        <v>2018</v>
      </c>
      <c r="B2024" s="11" t="s">
        <v>3508</v>
      </c>
      <c r="C2024" s="11" t="s">
        <v>174</v>
      </c>
      <c r="D2024" s="11">
        <v>9</v>
      </c>
      <c r="E2024" s="22" t="s">
        <v>3511</v>
      </c>
      <c r="F2024" s="11" t="s">
        <v>73</v>
      </c>
      <c r="G2024" s="11" t="s">
        <v>150</v>
      </c>
      <c r="H2024" s="11" t="s">
        <v>1</v>
      </c>
      <c r="I2024" s="15">
        <v>96000000</v>
      </c>
      <c r="J2024" s="15"/>
      <c r="K2024" s="15"/>
      <c r="L2024" s="15">
        <f t="shared" si="51"/>
        <v>96000000</v>
      </c>
      <c r="M2024" s="29" t="s">
        <v>3512</v>
      </c>
    </row>
    <row r="2025" spans="1:13" ht="18" customHeight="1">
      <c r="A2025" s="11">
        <v>2019</v>
      </c>
      <c r="B2025" s="57" t="s">
        <v>3544</v>
      </c>
      <c r="C2025" s="11" t="s">
        <v>120</v>
      </c>
      <c r="D2025" s="11">
        <v>9</v>
      </c>
      <c r="E2025" s="22" t="s">
        <v>3672</v>
      </c>
      <c r="F2025" s="11" t="s">
        <v>62</v>
      </c>
      <c r="G2025" s="11" t="s">
        <v>67</v>
      </c>
      <c r="H2025" s="11" t="s">
        <v>18</v>
      </c>
      <c r="I2025" s="15">
        <v>372745000</v>
      </c>
      <c r="J2025" s="15">
        <v>61979900</v>
      </c>
      <c r="K2025" s="15"/>
      <c r="L2025" s="15">
        <f t="shared" si="51"/>
        <v>434724900</v>
      </c>
      <c r="M2025" s="11"/>
    </row>
    <row r="2026" spans="1:13" ht="18" customHeight="1">
      <c r="A2026" s="11">
        <v>2020</v>
      </c>
      <c r="B2026" s="57" t="s">
        <v>3544</v>
      </c>
      <c r="C2026" s="11" t="s">
        <v>120</v>
      </c>
      <c r="D2026" s="11">
        <v>9</v>
      </c>
      <c r="E2026" s="22" t="s">
        <v>3673</v>
      </c>
      <c r="F2026" s="11" t="s">
        <v>62</v>
      </c>
      <c r="G2026" s="11" t="s">
        <v>67</v>
      </c>
      <c r="H2026" s="11" t="s">
        <v>18</v>
      </c>
      <c r="I2026" s="15">
        <v>344738000</v>
      </c>
      <c r="J2026" s="15">
        <v>8187052</v>
      </c>
      <c r="K2026" s="15"/>
      <c r="L2026" s="15">
        <f t="shared" si="51"/>
        <v>352925052</v>
      </c>
      <c r="M2026" s="11"/>
    </row>
    <row r="2027" spans="1:13" ht="18" customHeight="1">
      <c r="A2027" s="11">
        <v>2021</v>
      </c>
      <c r="B2027" s="57" t="s">
        <v>3544</v>
      </c>
      <c r="C2027" s="12" t="s">
        <v>120</v>
      </c>
      <c r="D2027" s="12">
        <v>9</v>
      </c>
      <c r="E2027" s="16" t="s">
        <v>3671</v>
      </c>
      <c r="F2027" s="11" t="s">
        <v>62</v>
      </c>
      <c r="G2027" s="12" t="s">
        <v>67</v>
      </c>
      <c r="H2027" s="12" t="s">
        <v>31</v>
      </c>
      <c r="I2027" s="14">
        <v>90000000</v>
      </c>
      <c r="J2027" s="14">
        <v>154000000</v>
      </c>
      <c r="K2027" s="14"/>
      <c r="L2027" s="15">
        <f t="shared" si="51"/>
        <v>244000000</v>
      </c>
      <c r="M2027" s="69" t="s">
        <v>696</v>
      </c>
    </row>
    <row r="2028" spans="1:13" ht="18" customHeight="1">
      <c r="A2028" s="11">
        <v>2022</v>
      </c>
      <c r="B2028" s="57" t="s">
        <v>3544</v>
      </c>
      <c r="C2028" s="11" t="s">
        <v>120</v>
      </c>
      <c r="D2028" s="11">
        <v>9</v>
      </c>
      <c r="E2028" s="22" t="s">
        <v>3674</v>
      </c>
      <c r="F2028" s="11" t="s">
        <v>62</v>
      </c>
      <c r="G2028" s="11" t="s">
        <v>67</v>
      </c>
      <c r="H2028" s="11" t="s">
        <v>18</v>
      </c>
      <c r="I2028" s="15">
        <v>60112000</v>
      </c>
      <c r="J2028" s="15">
        <v>5797408</v>
      </c>
      <c r="K2028" s="15"/>
      <c r="L2028" s="15">
        <f t="shared" si="51"/>
        <v>65909408</v>
      </c>
      <c r="M2028" s="46"/>
    </row>
    <row r="2029" spans="1:13" ht="18" customHeight="1">
      <c r="A2029" s="11">
        <v>2023</v>
      </c>
      <c r="B2029" s="57" t="s">
        <v>3544</v>
      </c>
      <c r="C2029" s="11" t="s">
        <v>3613</v>
      </c>
      <c r="D2029" s="11">
        <v>9</v>
      </c>
      <c r="E2029" s="22" t="s">
        <v>3680</v>
      </c>
      <c r="F2029" s="57" t="s">
        <v>20</v>
      </c>
      <c r="G2029" s="11" t="s">
        <v>67</v>
      </c>
      <c r="H2029" s="11" t="s">
        <v>1</v>
      </c>
      <c r="I2029" s="15">
        <v>69207434</v>
      </c>
      <c r="J2029" s="15">
        <v>2800000</v>
      </c>
      <c r="K2029" s="15"/>
      <c r="L2029" s="15">
        <f t="shared" si="51"/>
        <v>72007434</v>
      </c>
      <c r="M2029" s="11"/>
    </row>
    <row r="2030" spans="1:13" ht="18" customHeight="1">
      <c r="A2030" s="11">
        <v>2024</v>
      </c>
      <c r="B2030" s="57" t="s">
        <v>3544</v>
      </c>
      <c r="C2030" s="12" t="s">
        <v>170</v>
      </c>
      <c r="D2030" s="11">
        <v>9</v>
      </c>
      <c r="E2030" s="22" t="s">
        <v>3675</v>
      </c>
      <c r="F2030" s="57" t="s">
        <v>20</v>
      </c>
      <c r="G2030" s="11" t="s">
        <v>67</v>
      </c>
      <c r="H2030" s="11" t="s">
        <v>26</v>
      </c>
      <c r="I2030" s="15">
        <v>256000000</v>
      </c>
      <c r="J2030" s="15">
        <v>230000000</v>
      </c>
      <c r="K2030" s="15"/>
      <c r="L2030" s="15">
        <f t="shared" si="51"/>
        <v>486000000</v>
      </c>
      <c r="M2030" s="11"/>
    </row>
    <row r="2031" spans="1:13" ht="18" customHeight="1">
      <c r="A2031" s="11">
        <v>2025</v>
      </c>
      <c r="B2031" s="57" t="s">
        <v>3544</v>
      </c>
      <c r="C2031" s="11" t="s">
        <v>3570</v>
      </c>
      <c r="D2031" s="11">
        <v>9</v>
      </c>
      <c r="E2031" s="22" t="s">
        <v>3676</v>
      </c>
      <c r="F2031" s="57" t="s">
        <v>20</v>
      </c>
      <c r="G2031" s="11" t="s">
        <v>67</v>
      </c>
      <c r="H2031" s="11" t="s">
        <v>0</v>
      </c>
      <c r="I2031" s="15">
        <v>80000000</v>
      </c>
      <c r="J2031" s="15"/>
      <c r="K2031" s="15"/>
      <c r="L2031" s="15">
        <f t="shared" si="51"/>
        <v>80000000</v>
      </c>
      <c r="M2031" s="11"/>
    </row>
    <row r="2032" spans="1:13" ht="18" customHeight="1">
      <c r="A2032" s="11">
        <v>2026</v>
      </c>
      <c r="B2032" s="57" t="s">
        <v>3544</v>
      </c>
      <c r="C2032" s="11" t="s">
        <v>3582</v>
      </c>
      <c r="D2032" s="11">
        <v>9</v>
      </c>
      <c r="E2032" s="20" t="s">
        <v>3679</v>
      </c>
      <c r="F2032" s="57" t="s">
        <v>20</v>
      </c>
      <c r="G2032" s="11" t="s">
        <v>176</v>
      </c>
      <c r="H2032" s="11" t="s">
        <v>1</v>
      </c>
      <c r="I2032" s="28">
        <v>133333333</v>
      </c>
      <c r="J2032" s="45">
        <v>0</v>
      </c>
      <c r="K2032" s="45">
        <v>0</v>
      </c>
      <c r="L2032" s="15">
        <f t="shared" si="51"/>
        <v>133333333</v>
      </c>
      <c r="M2032" s="29"/>
    </row>
    <row r="2033" spans="1:13" ht="18" customHeight="1">
      <c r="A2033" s="11">
        <v>2027</v>
      </c>
      <c r="B2033" s="57" t="s">
        <v>3544</v>
      </c>
      <c r="C2033" s="11" t="s">
        <v>3582</v>
      </c>
      <c r="D2033" s="11">
        <v>9</v>
      </c>
      <c r="E2033" s="20" t="s">
        <v>3677</v>
      </c>
      <c r="F2033" s="57" t="s">
        <v>20</v>
      </c>
      <c r="G2033" s="11" t="s">
        <v>176</v>
      </c>
      <c r="H2033" s="11" t="s">
        <v>1</v>
      </c>
      <c r="I2033" s="28">
        <v>133333333</v>
      </c>
      <c r="J2033" s="45">
        <v>0</v>
      </c>
      <c r="K2033" s="45">
        <v>0</v>
      </c>
      <c r="L2033" s="15">
        <f t="shared" si="51"/>
        <v>133333333</v>
      </c>
      <c r="M2033" s="66"/>
    </row>
    <row r="2034" spans="1:13" ht="18" customHeight="1">
      <c r="A2034" s="11">
        <v>2028</v>
      </c>
      <c r="B2034" s="57" t="s">
        <v>3544</v>
      </c>
      <c r="C2034" s="11" t="s">
        <v>3582</v>
      </c>
      <c r="D2034" s="11">
        <v>9</v>
      </c>
      <c r="E2034" s="20" t="s">
        <v>3678</v>
      </c>
      <c r="F2034" s="57" t="s">
        <v>20</v>
      </c>
      <c r="G2034" s="11" t="s">
        <v>176</v>
      </c>
      <c r="H2034" s="11" t="s">
        <v>1</v>
      </c>
      <c r="I2034" s="28">
        <v>133333333</v>
      </c>
      <c r="J2034" s="45">
        <v>0</v>
      </c>
      <c r="K2034" s="45">
        <v>0</v>
      </c>
      <c r="L2034" s="15">
        <f t="shared" ref="L2034:L2065" si="52">I2034+J2034+K2034</f>
        <v>133333333</v>
      </c>
      <c r="M2034" s="11"/>
    </row>
    <row r="2035" spans="1:13" ht="18" customHeight="1">
      <c r="A2035" s="11">
        <v>2029</v>
      </c>
      <c r="B2035" s="11" t="s">
        <v>3924</v>
      </c>
      <c r="C2035" s="11" t="s">
        <v>3937</v>
      </c>
      <c r="D2035" s="12">
        <v>9</v>
      </c>
      <c r="E2035" s="13" t="s">
        <v>3994</v>
      </c>
      <c r="F2035" s="57" t="s">
        <v>20</v>
      </c>
      <c r="G2035" s="12" t="s">
        <v>143</v>
      </c>
      <c r="H2035" s="12" t="s">
        <v>26</v>
      </c>
      <c r="I2035" s="14">
        <v>700000000</v>
      </c>
      <c r="J2035" s="14">
        <v>80000000</v>
      </c>
      <c r="K2035" s="14"/>
      <c r="L2035" s="72">
        <f t="shared" si="52"/>
        <v>780000000</v>
      </c>
      <c r="M2035" s="11"/>
    </row>
    <row r="2036" spans="1:13" ht="18" customHeight="1">
      <c r="A2036" s="11">
        <v>2030</v>
      </c>
      <c r="B2036" s="12" t="s">
        <v>3924</v>
      </c>
      <c r="C2036" s="12" t="s">
        <v>3937</v>
      </c>
      <c r="D2036" s="32">
        <v>9</v>
      </c>
      <c r="E2036" s="33" t="s">
        <v>3993</v>
      </c>
      <c r="F2036" s="57" t="s">
        <v>20</v>
      </c>
      <c r="G2036" s="12" t="s">
        <v>143</v>
      </c>
      <c r="H2036" s="12" t="s">
        <v>26</v>
      </c>
      <c r="I2036" s="14">
        <v>400000000</v>
      </c>
      <c r="J2036" s="14">
        <v>1200000000</v>
      </c>
      <c r="K2036" s="14"/>
      <c r="L2036" s="72">
        <f t="shared" si="52"/>
        <v>1600000000</v>
      </c>
      <c r="M2036" s="11"/>
    </row>
    <row r="2037" spans="1:13" ht="18" customHeight="1">
      <c r="A2037" s="11">
        <v>2031</v>
      </c>
      <c r="B2037" s="46" t="s">
        <v>3924</v>
      </c>
      <c r="C2037" s="46" t="s">
        <v>170</v>
      </c>
      <c r="D2037" s="46">
        <v>9</v>
      </c>
      <c r="E2037" s="53" t="s">
        <v>3992</v>
      </c>
      <c r="F2037" s="57" t="s">
        <v>20</v>
      </c>
      <c r="G2037" s="46" t="s">
        <v>198</v>
      </c>
      <c r="H2037" s="46" t="s">
        <v>26</v>
      </c>
      <c r="I2037" s="52">
        <v>200000000</v>
      </c>
      <c r="J2037" s="52">
        <v>100000000</v>
      </c>
      <c r="K2037" s="52"/>
      <c r="L2037" s="72">
        <f t="shared" si="52"/>
        <v>300000000</v>
      </c>
      <c r="M2037" s="29"/>
    </row>
    <row r="2038" spans="1:13" ht="18" customHeight="1">
      <c r="A2038" s="11">
        <v>2032</v>
      </c>
      <c r="B2038" s="46" t="s">
        <v>3924</v>
      </c>
      <c r="C2038" s="46" t="s">
        <v>170</v>
      </c>
      <c r="D2038" s="46">
        <v>9</v>
      </c>
      <c r="E2038" s="53" t="s">
        <v>3991</v>
      </c>
      <c r="F2038" s="57" t="s">
        <v>20</v>
      </c>
      <c r="G2038" s="46" t="s">
        <v>198</v>
      </c>
      <c r="H2038" s="46" t="s">
        <v>26</v>
      </c>
      <c r="I2038" s="52">
        <v>150000000</v>
      </c>
      <c r="J2038" s="52">
        <f>80000000*5</f>
        <v>400000000</v>
      </c>
      <c r="K2038" s="52">
        <v>20000000</v>
      </c>
      <c r="L2038" s="72">
        <f t="shared" si="52"/>
        <v>570000000</v>
      </c>
      <c r="M2038" s="46"/>
    </row>
    <row r="2039" spans="1:13" ht="18" customHeight="1">
      <c r="A2039" s="11">
        <v>2033</v>
      </c>
      <c r="B2039" s="12" t="s">
        <v>4047</v>
      </c>
      <c r="C2039" s="12" t="s">
        <v>4083</v>
      </c>
      <c r="D2039" s="12">
        <v>9</v>
      </c>
      <c r="E2039" s="16" t="s">
        <v>4111</v>
      </c>
      <c r="F2039" s="57" t="s">
        <v>20</v>
      </c>
      <c r="G2039" s="12" t="s">
        <v>153</v>
      </c>
      <c r="H2039" s="12" t="s">
        <v>26</v>
      </c>
      <c r="I2039" s="14">
        <v>150000000</v>
      </c>
      <c r="J2039" s="14">
        <v>410000000</v>
      </c>
      <c r="K2039" s="14">
        <v>90000000</v>
      </c>
      <c r="L2039" s="14">
        <f t="shared" si="52"/>
        <v>650000000</v>
      </c>
      <c r="M2039" s="12"/>
    </row>
    <row r="2040" spans="1:13" ht="18" customHeight="1">
      <c r="A2040" s="11">
        <v>2034</v>
      </c>
      <c r="B2040" s="12" t="s">
        <v>145</v>
      </c>
      <c r="C2040" s="12" t="s">
        <v>177</v>
      </c>
      <c r="D2040" s="12">
        <v>9</v>
      </c>
      <c r="E2040" s="16" t="s">
        <v>4112</v>
      </c>
      <c r="F2040" s="11" t="s">
        <v>62</v>
      </c>
      <c r="G2040" s="12" t="s">
        <v>153</v>
      </c>
      <c r="H2040" s="12" t="s">
        <v>31</v>
      </c>
      <c r="I2040" s="14">
        <v>100000000</v>
      </c>
      <c r="J2040" s="14">
        <v>10000000</v>
      </c>
      <c r="K2040" s="14">
        <v>0</v>
      </c>
      <c r="L2040" s="14">
        <f t="shared" si="52"/>
        <v>110000000</v>
      </c>
      <c r="M2040" s="12" t="s">
        <v>289</v>
      </c>
    </row>
    <row r="2041" spans="1:13" ht="18" customHeight="1">
      <c r="A2041" s="11">
        <v>2035</v>
      </c>
      <c r="B2041" s="12" t="s">
        <v>147</v>
      </c>
      <c r="C2041" s="12" t="s">
        <v>63</v>
      </c>
      <c r="D2041" s="12">
        <v>9</v>
      </c>
      <c r="E2041" s="109" t="s">
        <v>271</v>
      </c>
      <c r="F2041" s="12" t="s">
        <v>64</v>
      </c>
      <c r="G2041" s="12" t="s">
        <v>117</v>
      </c>
      <c r="H2041" s="12" t="s">
        <v>1</v>
      </c>
      <c r="I2041" s="14">
        <v>34020000000</v>
      </c>
      <c r="J2041" s="14">
        <v>3780000000</v>
      </c>
      <c r="K2041" s="14"/>
      <c r="L2041" s="14">
        <f t="shared" si="52"/>
        <v>37800000000</v>
      </c>
      <c r="M2041" s="12" t="s">
        <v>1622</v>
      </c>
    </row>
    <row r="2042" spans="1:13" ht="18" customHeight="1">
      <c r="A2042" s="11">
        <v>2036</v>
      </c>
      <c r="B2042" s="12" t="s">
        <v>147</v>
      </c>
      <c r="C2042" s="12" t="s">
        <v>59</v>
      </c>
      <c r="D2042" s="12">
        <v>9</v>
      </c>
      <c r="E2042" s="13" t="s">
        <v>4206</v>
      </c>
      <c r="F2042" s="57" t="s">
        <v>20</v>
      </c>
      <c r="G2042" s="12" t="s">
        <v>151</v>
      </c>
      <c r="H2042" s="12" t="s">
        <v>18</v>
      </c>
      <c r="I2042" s="14">
        <v>140628000</v>
      </c>
      <c r="J2042" s="14">
        <v>47330528</v>
      </c>
      <c r="K2042" s="14">
        <v>0</v>
      </c>
      <c r="L2042" s="14">
        <f t="shared" si="52"/>
        <v>187958528</v>
      </c>
      <c r="M2042" s="12"/>
    </row>
    <row r="2043" spans="1:13" ht="18" customHeight="1">
      <c r="A2043" s="11">
        <v>2037</v>
      </c>
      <c r="B2043" s="12" t="s">
        <v>147</v>
      </c>
      <c r="C2043" s="12" t="s">
        <v>200</v>
      </c>
      <c r="D2043" s="12">
        <v>9</v>
      </c>
      <c r="E2043" s="13" t="s">
        <v>4211</v>
      </c>
      <c r="F2043" s="57" t="s">
        <v>20</v>
      </c>
      <c r="G2043" s="12" t="s">
        <v>198</v>
      </c>
      <c r="H2043" s="12" t="s">
        <v>26</v>
      </c>
      <c r="I2043" s="14">
        <v>104839000</v>
      </c>
      <c r="J2043" s="14">
        <v>39536840</v>
      </c>
      <c r="K2043" s="14">
        <v>0</v>
      </c>
      <c r="L2043" s="14">
        <f t="shared" si="52"/>
        <v>144375840</v>
      </c>
      <c r="M2043" s="12"/>
    </row>
    <row r="2044" spans="1:13" ht="18" customHeight="1">
      <c r="A2044" s="11">
        <v>2038</v>
      </c>
      <c r="B2044" s="12" t="s">
        <v>147</v>
      </c>
      <c r="C2044" s="12" t="s">
        <v>200</v>
      </c>
      <c r="D2044" s="12">
        <v>9</v>
      </c>
      <c r="E2044" s="13" t="s">
        <v>4207</v>
      </c>
      <c r="F2044" s="57" t="s">
        <v>20</v>
      </c>
      <c r="G2044" s="12" t="s">
        <v>198</v>
      </c>
      <c r="H2044" s="12" t="s">
        <v>1</v>
      </c>
      <c r="I2044" s="14">
        <v>333000000</v>
      </c>
      <c r="J2044" s="14">
        <v>2440000000</v>
      </c>
      <c r="K2044" s="14">
        <v>0</v>
      </c>
      <c r="L2044" s="14">
        <f t="shared" si="52"/>
        <v>2773000000</v>
      </c>
      <c r="M2044" s="69"/>
    </row>
    <row r="2045" spans="1:13" ht="18" customHeight="1">
      <c r="A2045" s="11">
        <v>2039</v>
      </c>
      <c r="B2045" s="76" t="s">
        <v>147</v>
      </c>
      <c r="C2045" s="76" t="s">
        <v>155</v>
      </c>
      <c r="D2045" s="76">
        <v>9</v>
      </c>
      <c r="E2045" s="124" t="s">
        <v>4208</v>
      </c>
      <c r="F2045" s="57" t="s">
        <v>20</v>
      </c>
      <c r="G2045" s="12" t="s">
        <v>150</v>
      </c>
      <c r="H2045" s="12" t="s">
        <v>1</v>
      </c>
      <c r="I2045" s="14">
        <v>1350000000</v>
      </c>
      <c r="J2045" s="14">
        <v>1750000000</v>
      </c>
      <c r="K2045" s="14">
        <v>0</v>
      </c>
      <c r="L2045" s="14">
        <f t="shared" si="52"/>
        <v>3100000000</v>
      </c>
      <c r="M2045" s="12"/>
    </row>
    <row r="2046" spans="1:13" ht="18" customHeight="1">
      <c r="A2046" s="11">
        <v>2040</v>
      </c>
      <c r="B2046" s="76" t="s">
        <v>147</v>
      </c>
      <c r="C2046" s="76" t="s">
        <v>155</v>
      </c>
      <c r="D2046" s="12">
        <v>9</v>
      </c>
      <c r="E2046" s="13" t="s">
        <v>4209</v>
      </c>
      <c r="F2046" s="11" t="s">
        <v>62</v>
      </c>
      <c r="G2046" s="12" t="s">
        <v>150</v>
      </c>
      <c r="H2046" s="12" t="s">
        <v>1</v>
      </c>
      <c r="I2046" s="14">
        <v>200000000</v>
      </c>
      <c r="J2046" s="14">
        <v>0</v>
      </c>
      <c r="K2046" s="14">
        <v>0</v>
      </c>
      <c r="L2046" s="14">
        <f t="shared" si="52"/>
        <v>200000000</v>
      </c>
      <c r="M2046" s="12"/>
    </row>
    <row r="2047" spans="1:13" ht="18" customHeight="1">
      <c r="A2047" s="11">
        <v>2041</v>
      </c>
      <c r="B2047" s="12" t="s">
        <v>147</v>
      </c>
      <c r="C2047" s="12" t="s">
        <v>66</v>
      </c>
      <c r="D2047" s="12">
        <v>9</v>
      </c>
      <c r="E2047" s="13" t="s">
        <v>4210</v>
      </c>
      <c r="F2047" s="12" t="s">
        <v>149</v>
      </c>
      <c r="G2047" s="12" t="s">
        <v>150</v>
      </c>
      <c r="H2047" s="12" t="s">
        <v>18</v>
      </c>
      <c r="I2047" s="14">
        <v>663490000</v>
      </c>
      <c r="J2047" s="14"/>
      <c r="K2047" s="14"/>
      <c r="L2047" s="14">
        <f t="shared" si="52"/>
        <v>663490000</v>
      </c>
      <c r="M2047" s="12"/>
    </row>
    <row r="2048" spans="1:13" ht="18" customHeight="1">
      <c r="A2048" s="11">
        <v>2042</v>
      </c>
      <c r="B2048" s="11" t="s">
        <v>4435</v>
      </c>
      <c r="C2048" s="11" t="s">
        <v>321</v>
      </c>
      <c r="D2048" s="11">
        <v>9</v>
      </c>
      <c r="E2048" s="20" t="s">
        <v>4635</v>
      </c>
      <c r="F2048" s="11" t="s">
        <v>73</v>
      </c>
      <c r="G2048" s="11" t="s">
        <v>150</v>
      </c>
      <c r="H2048" s="11" t="s">
        <v>1</v>
      </c>
      <c r="I2048" s="28">
        <v>40000000</v>
      </c>
      <c r="J2048" s="28"/>
      <c r="K2048" s="28"/>
      <c r="L2048" s="28">
        <f t="shared" si="52"/>
        <v>40000000</v>
      </c>
      <c r="M2048" s="11"/>
    </row>
    <row r="2049" spans="1:13" ht="18" customHeight="1">
      <c r="A2049" s="11">
        <v>2043</v>
      </c>
      <c r="B2049" s="11" t="s">
        <v>4435</v>
      </c>
      <c r="C2049" s="11" t="s">
        <v>4462</v>
      </c>
      <c r="D2049" s="11">
        <v>9</v>
      </c>
      <c r="E2049" s="20" t="s">
        <v>4632</v>
      </c>
      <c r="F2049" s="57" t="s">
        <v>20</v>
      </c>
      <c r="G2049" s="11" t="s">
        <v>150</v>
      </c>
      <c r="H2049" s="11" t="s">
        <v>18</v>
      </c>
      <c r="I2049" s="28">
        <v>220000000</v>
      </c>
      <c r="J2049" s="28"/>
      <c r="K2049" s="28"/>
      <c r="L2049" s="28">
        <f t="shared" si="52"/>
        <v>220000000</v>
      </c>
      <c r="M2049" s="11"/>
    </row>
    <row r="2050" spans="1:13" ht="18" customHeight="1">
      <c r="A2050" s="11">
        <v>2044</v>
      </c>
      <c r="B2050" s="11" t="s">
        <v>4435</v>
      </c>
      <c r="C2050" s="11" t="s">
        <v>4462</v>
      </c>
      <c r="D2050" s="11">
        <v>9</v>
      </c>
      <c r="E2050" s="20" t="s">
        <v>4631</v>
      </c>
      <c r="F2050" s="57" t="s">
        <v>20</v>
      </c>
      <c r="G2050" s="11" t="s">
        <v>150</v>
      </c>
      <c r="H2050" s="11" t="s">
        <v>65</v>
      </c>
      <c r="I2050" s="28">
        <v>100000000</v>
      </c>
      <c r="J2050" s="28"/>
      <c r="K2050" s="28"/>
      <c r="L2050" s="28">
        <f t="shared" si="52"/>
        <v>100000000</v>
      </c>
      <c r="M2050" s="11" t="s">
        <v>397</v>
      </c>
    </row>
    <row r="2051" spans="1:13" ht="18" customHeight="1">
      <c r="A2051" s="11">
        <v>2045</v>
      </c>
      <c r="B2051" s="11" t="s">
        <v>4435</v>
      </c>
      <c r="C2051" s="11" t="s">
        <v>4462</v>
      </c>
      <c r="D2051" s="11">
        <v>9</v>
      </c>
      <c r="E2051" s="20" t="s">
        <v>4634</v>
      </c>
      <c r="F2051" s="11" t="s">
        <v>62</v>
      </c>
      <c r="G2051" s="11" t="s">
        <v>150</v>
      </c>
      <c r="H2051" s="11" t="s">
        <v>65</v>
      </c>
      <c r="I2051" s="28">
        <v>70000000</v>
      </c>
      <c r="J2051" s="28">
        <v>0</v>
      </c>
      <c r="K2051" s="28">
        <v>0</v>
      </c>
      <c r="L2051" s="28">
        <f t="shared" si="52"/>
        <v>70000000</v>
      </c>
      <c r="M2051" s="11" t="s">
        <v>289</v>
      </c>
    </row>
    <row r="2052" spans="1:13" ht="18" customHeight="1">
      <c r="A2052" s="11">
        <v>2046</v>
      </c>
      <c r="B2052" s="11" t="s">
        <v>4435</v>
      </c>
      <c r="C2052" s="11" t="s">
        <v>4462</v>
      </c>
      <c r="D2052" s="11">
        <v>9</v>
      </c>
      <c r="E2052" s="20" t="s">
        <v>4633</v>
      </c>
      <c r="F2052" s="57" t="s">
        <v>20</v>
      </c>
      <c r="G2052" s="11" t="s">
        <v>150</v>
      </c>
      <c r="H2052" s="11" t="s">
        <v>65</v>
      </c>
      <c r="I2052" s="28">
        <v>50000000</v>
      </c>
      <c r="J2052" s="28"/>
      <c r="K2052" s="28"/>
      <c r="L2052" s="28">
        <f t="shared" si="52"/>
        <v>50000000</v>
      </c>
      <c r="M2052" s="11" t="s">
        <v>397</v>
      </c>
    </row>
    <row r="2053" spans="1:13" ht="18" customHeight="1">
      <c r="A2053" s="11">
        <v>2047</v>
      </c>
      <c r="B2053" s="12" t="s">
        <v>14</v>
      </c>
      <c r="C2053" s="12" t="s">
        <v>19</v>
      </c>
      <c r="D2053" s="12">
        <v>10</v>
      </c>
      <c r="E2053" s="13" t="s">
        <v>240</v>
      </c>
      <c r="F2053" s="57" t="s">
        <v>20</v>
      </c>
      <c r="G2053" s="11" t="s">
        <v>312</v>
      </c>
      <c r="H2053" s="12" t="s">
        <v>18</v>
      </c>
      <c r="I2053" s="14">
        <v>165667000</v>
      </c>
      <c r="J2053" s="14">
        <v>393325000</v>
      </c>
      <c r="K2053" s="14"/>
      <c r="L2053" s="14">
        <f t="shared" si="52"/>
        <v>558992000</v>
      </c>
      <c r="M2053" s="12"/>
    </row>
    <row r="2054" spans="1:13" ht="18" customHeight="1">
      <c r="A2054" s="11">
        <v>2048</v>
      </c>
      <c r="B2054" s="11" t="s">
        <v>14</v>
      </c>
      <c r="C2054" s="11" t="s">
        <v>262</v>
      </c>
      <c r="D2054" s="11">
        <v>10</v>
      </c>
      <c r="E2054" s="20" t="s">
        <v>1764</v>
      </c>
      <c r="F2054" s="57" t="s">
        <v>20</v>
      </c>
      <c r="G2054" s="11" t="s">
        <v>17</v>
      </c>
      <c r="H2054" s="11" t="s">
        <v>18</v>
      </c>
      <c r="I2054" s="15">
        <v>5870200000</v>
      </c>
      <c r="J2054" s="15">
        <v>10995600000</v>
      </c>
      <c r="K2054" s="15">
        <v>3320000000</v>
      </c>
      <c r="L2054" s="15">
        <f t="shared" si="52"/>
        <v>20185800000</v>
      </c>
      <c r="M2054" s="11"/>
    </row>
    <row r="2055" spans="1:13" ht="18" customHeight="1">
      <c r="A2055" s="11">
        <v>2049</v>
      </c>
      <c r="B2055" s="12" t="s">
        <v>543</v>
      </c>
      <c r="C2055" s="11" t="s">
        <v>729</v>
      </c>
      <c r="D2055" s="11">
        <v>10</v>
      </c>
      <c r="E2055" s="22" t="s">
        <v>730</v>
      </c>
      <c r="F2055" s="11" t="s">
        <v>62</v>
      </c>
      <c r="G2055" s="11" t="s">
        <v>17</v>
      </c>
      <c r="H2055" s="11" t="s">
        <v>1</v>
      </c>
      <c r="I2055" s="30">
        <v>130000000</v>
      </c>
      <c r="J2055" s="30">
        <v>0</v>
      </c>
      <c r="K2055" s="30">
        <v>0</v>
      </c>
      <c r="L2055" s="15">
        <f t="shared" si="52"/>
        <v>130000000</v>
      </c>
      <c r="M2055" s="11"/>
    </row>
    <row r="2056" spans="1:13" ht="18" customHeight="1">
      <c r="A2056" s="11">
        <v>2050</v>
      </c>
      <c r="B2056" s="11" t="s">
        <v>36</v>
      </c>
      <c r="C2056" s="32" t="s">
        <v>583</v>
      </c>
      <c r="D2056" s="32">
        <v>10</v>
      </c>
      <c r="E2056" s="39" t="s">
        <v>728</v>
      </c>
      <c r="F2056" s="32" t="s">
        <v>28</v>
      </c>
      <c r="G2056" s="11" t="s">
        <v>17</v>
      </c>
      <c r="H2056" s="11" t="s">
        <v>26</v>
      </c>
      <c r="I2056" s="81">
        <v>233000000</v>
      </c>
      <c r="J2056" s="81"/>
      <c r="K2056" s="81"/>
      <c r="L2056" s="15">
        <f t="shared" si="52"/>
        <v>233000000</v>
      </c>
      <c r="M2056" s="29"/>
    </row>
    <row r="2057" spans="1:13" ht="18" customHeight="1">
      <c r="A2057" s="11">
        <v>2051</v>
      </c>
      <c r="B2057" s="11" t="s">
        <v>889</v>
      </c>
      <c r="C2057" s="32" t="s">
        <v>991</v>
      </c>
      <c r="D2057" s="17">
        <v>10</v>
      </c>
      <c r="E2057" s="18" t="s">
        <v>992</v>
      </c>
      <c r="F2057" s="57" t="s">
        <v>20</v>
      </c>
      <c r="G2057" s="17" t="s">
        <v>17</v>
      </c>
      <c r="H2057" s="17" t="s">
        <v>0</v>
      </c>
      <c r="I2057" s="19">
        <v>360000000</v>
      </c>
      <c r="J2057" s="19">
        <v>0</v>
      </c>
      <c r="K2057" s="19">
        <v>0</v>
      </c>
      <c r="L2057" s="14">
        <f t="shared" si="52"/>
        <v>360000000</v>
      </c>
      <c r="M2057" s="17"/>
    </row>
    <row r="2058" spans="1:13" ht="18" customHeight="1">
      <c r="A2058" s="11">
        <v>2052</v>
      </c>
      <c r="B2058" s="11" t="s">
        <v>1248</v>
      </c>
      <c r="C2058" s="11" t="s">
        <v>292</v>
      </c>
      <c r="D2058" s="11">
        <v>10</v>
      </c>
      <c r="E2058" s="20" t="s">
        <v>1352</v>
      </c>
      <c r="F2058" s="11" t="s">
        <v>62</v>
      </c>
      <c r="G2058" s="11" t="s">
        <v>202</v>
      </c>
      <c r="H2058" s="11" t="s">
        <v>31</v>
      </c>
      <c r="I2058" s="28">
        <v>80000000</v>
      </c>
      <c r="J2058" s="28">
        <v>0</v>
      </c>
      <c r="K2058" s="28">
        <v>0</v>
      </c>
      <c r="L2058" s="28">
        <f t="shared" si="52"/>
        <v>80000000</v>
      </c>
      <c r="M2058" s="11" t="s">
        <v>329</v>
      </c>
    </row>
    <row r="2059" spans="1:13" ht="18" customHeight="1">
      <c r="A2059" s="11">
        <v>2053</v>
      </c>
      <c r="B2059" s="11" t="s">
        <v>1248</v>
      </c>
      <c r="C2059" s="11" t="s">
        <v>292</v>
      </c>
      <c r="D2059" s="11">
        <v>10</v>
      </c>
      <c r="E2059" s="20" t="s">
        <v>1351</v>
      </c>
      <c r="F2059" s="11" t="s">
        <v>62</v>
      </c>
      <c r="G2059" s="11" t="s">
        <v>202</v>
      </c>
      <c r="H2059" s="11" t="s">
        <v>0</v>
      </c>
      <c r="I2059" s="28">
        <v>20000000</v>
      </c>
      <c r="J2059" s="28">
        <v>60000000</v>
      </c>
      <c r="K2059" s="28"/>
      <c r="L2059" s="28">
        <f t="shared" si="52"/>
        <v>80000000</v>
      </c>
      <c r="M2059" s="11"/>
    </row>
    <row r="2060" spans="1:13" ht="18" customHeight="1">
      <c r="A2060" s="11">
        <v>2054</v>
      </c>
      <c r="B2060" s="46" t="s">
        <v>50</v>
      </c>
      <c r="C2060" s="46" t="s">
        <v>27</v>
      </c>
      <c r="D2060" s="46">
        <v>10</v>
      </c>
      <c r="E2060" s="53" t="s">
        <v>1353</v>
      </c>
      <c r="F2060" s="46" t="s">
        <v>41</v>
      </c>
      <c r="G2060" s="11" t="s">
        <v>202</v>
      </c>
      <c r="H2060" s="46" t="s">
        <v>26</v>
      </c>
      <c r="I2060" s="115">
        <v>57681000</v>
      </c>
      <c r="J2060" s="115"/>
      <c r="K2060" s="115"/>
      <c r="L2060" s="28">
        <f t="shared" si="52"/>
        <v>57681000</v>
      </c>
      <c r="M2060" s="46"/>
    </row>
    <row r="2061" spans="1:13" ht="18" customHeight="1">
      <c r="A2061" s="11">
        <v>2055</v>
      </c>
      <c r="B2061" s="12" t="s">
        <v>1418</v>
      </c>
      <c r="C2061" s="12" t="s">
        <v>1451</v>
      </c>
      <c r="D2061" s="12">
        <v>10</v>
      </c>
      <c r="E2061" s="13" t="s">
        <v>1494</v>
      </c>
      <c r="F2061" s="11" t="s">
        <v>62</v>
      </c>
      <c r="G2061" s="12" t="s">
        <v>229</v>
      </c>
      <c r="H2061" s="12" t="s">
        <v>18</v>
      </c>
      <c r="I2061" s="44">
        <v>15000000</v>
      </c>
      <c r="J2061" s="44">
        <v>0</v>
      </c>
      <c r="K2061" s="44"/>
      <c r="L2061" s="44">
        <f t="shared" si="52"/>
        <v>15000000</v>
      </c>
      <c r="M2061" s="12"/>
    </row>
    <row r="2062" spans="1:13" ht="18" customHeight="1">
      <c r="A2062" s="11">
        <v>2056</v>
      </c>
      <c r="B2062" s="12" t="s">
        <v>1418</v>
      </c>
      <c r="C2062" s="12" t="s">
        <v>122</v>
      </c>
      <c r="D2062" s="12">
        <v>10</v>
      </c>
      <c r="E2062" s="80" t="s">
        <v>1492</v>
      </c>
      <c r="F2062" s="57" t="s">
        <v>20</v>
      </c>
      <c r="G2062" s="12" t="s">
        <v>229</v>
      </c>
      <c r="H2062" s="12" t="s">
        <v>26</v>
      </c>
      <c r="I2062" s="44">
        <v>1500000000</v>
      </c>
      <c r="J2062" s="44">
        <v>0</v>
      </c>
      <c r="K2062" s="44">
        <v>0</v>
      </c>
      <c r="L2062" s="44">
        <f t="shared" si="52"/>
        <v>1500000000</v>
      </c>
      <c r="M2062" s="12"/>
    </row>
    <row r="2063" spans="1:13" ht="18" customHeight="1">
      <c r="A2063" s="11">
        <v>2057</v>
      </c>
      <c r="B2063" s="12" t="s">
        <v>1418</v>
      </c>
      <c r="C2063" s="12" t="s">
        <v>122</v>
      </c>
      <c r="D2063" s="12">
        <v>10</v>
      </c>
      <c r="E2063" s="13" t="s">
        <v>1493</v>
      </c>
      <c r="F2063" s="57" t="s">
        <v>20</v>
      </c>
      <c r="G2063" s="12" t="s">
        <v>229</v>
      </c>
      <c r="H2063" s="12" t="s">
        <v>26</v>
      </c>
      <c r="I2063" s="44">
        <v>233453000</v>
      </c>
      <c r="J2063" s="44">
        <v>473963220</v>
      </c>
      <c r="K2063" s="44">
        <v>0</v>
      </c>
      <c r="L2063" s="44">
        <f t="shared" si="52"/>
        <v>707416220</v>
      </c>
      <c r="M2063" s="12"/>
    </row>
    <row r="2064" spans="1:13" ht="18" customHeight="1">
      <c r="A2064" s="11">
        <v>2058</v>
      </c>
      <c r="B2064" s="12" t="s">
        <v>1418</v>
      </c>
      <c r="C2064" s="12" t="s">
        <v>1490</v>
      </c>
      <c r="D2064" s="12">
        <v>10</v>
      </c>
      <c r="E2064" s="13" t="s">
        <v>1491</v>
      </c>
      <c r="F2064" s="12" t="s">
        <v>116</v>
      </c>
      <c r="G2064" s="12" t="s">
        <v>229</v>
      </c>
      <c r="H2064" s="12" t="s">
        <v>0</v>
      </c>
      <c r="I2064" s="44">
        <v>400000000</v>
      </c>
      <c r="J2064" s="44">
        <v>250000000</v>
      </c>
      <c r="K2064" s="44"/>
      <c r="L2064" s="44">
        <f t="shared" si="52"/>
        <v>650000000</v>
      </c>
      <c r="M2064" s="12"/>
    </row>
    <row r="2065" spans="1:13" ht="18" customHeight="1">
      <c r="A2065" s="11">
        <v>2059</v>
      </c>
      <c r="B2065" s="12" t="s">
        <v>58</v>
      </c>
      <c r="C2065" s="11" t="s">
        <v>1638</v>
      </c>
      <c r="D2065" s="11">
        <v>10</v>
      </c>
      <c r="E2065" s="20" t="s">
        <v>1762</v>
      </c>
      <c r="F2065" s="57" t="s">
        <v>20</v>
      </c>
      <c r="G2065" s="11" t="s">
        <v>37</v>
      </c>
      <c r="H2065" s="11" t="s">
        <v>26</v>
      </c>
      <c r="I2065" s="28">
        <v>158000000</v>
      </c>
      <c r="J2065" s="28">
        <v>0</v>
      </c>
      <c r="K2065" s="28">
        <v>0</v>
      </c>
      <c r="L2065" s="28">
        <f t="shared" si="52"/>
        <v>158000000</v>
      </c>
      <c r="M2065" s="11"/>
    </row>
    <row r="2066" spans="1:13" ht="18" customHeight="1">
      <c r="A2066" s="11">
        <v>2060</v>
      </c>
      <c r="B2066" s="11" t="s">
        <v>58</v>
      </c>
      <c r="C2066" s="11" t="s">
        <v>1638</v>
      </c>
      <c r="D2066" s="11">
        <v>10</v>
      </c>
      <c r="E2066" s="20" t="s">
        <v>1763</v>
      </c>
      <c r="F2066" s="57" t="s">
        <v>20</v>
      </c>
      <c r="G2066" s="11" t="s">
        <v>17</v>
      </c>
      <c r="H2066" s="11" t="s">
        <v>0</v>
      </c>
      <c r="I2066" s="15">
        <v>2848418000</v>
      </c>
      <c r="J2066" s="15">
        <v>1026399000</v>
      </c>
      <c r="K2066" s="15">
        <v>388493000</v>
      </c>
      <c r="L2066" s="15">
        <f t="shared" ref="L2066:L2087" si="53">I2066+J2066+K2066</f>
        <v>4263310000</v>
      </c>
      <c r="M2066" s="11"/>
    </row>
    <row r="2067" spans="1:13" ht="18" customHeight="1">
      <c r="A2067" s="11">
        <v>2061</v>
      </c>
      <c r="B2067" s="12" t="s">
        <v>58</v>
      </c>
      <c r="C2067" s="32" t="s">
        <v>63</v>
      </c>
      <c r="D2067" s="139">
        <v>10</v>
      </c>
      <c r="E2067" s="135" t="s">
        <v>1758</v>
      </c>
      <c r="F2067" s="11" t="s">
        <v>64</v>
      </c>
      <c r="G2067" s="136" t="s">
        <v>1619</v>
      </c>
      <c r="H2067" s="11" t="s">
        <v>18</v>
      </c>
      <c r="I2067" s="137">
        <v>26000000000</v>
      </c>
      <c r="J2067" s="138">
        <v>3500000000</v>
      </c>
      <c r="K2067" s="15"/>
      <c r="L2067" s="15">
        <f t="shared" si="53"/>
        <v>29500000000</v>
      </c>
      <c r="M2067" s="11"/>
    </row>
    <row r="2068" spans="1:13" ht="18" customHeight="1">
      <c r="A2068" s="11">
        <v>2062</v>
      </c>
      <c r="B2068" s="12" t="s">
        <v>58</v>
      </c>
      <c r="C2068" s="32" t="s">
        <v>63</v>
      </c>
      <c r="D2068" s="139">
        <v>10</v>
      </c>
      <c r="E2068" s="135" t="s">
        <v>1757</v>
      </c>
      <c r="F2068" s="11" t="s">
        <v>64</v>
      </c>
      <c r="G2068" s="136" t="s">
        <v>1619</v>
      </c>
      <c r="H2068" s="11" t="s">
        <v>18</v>
      </c>
      <c r="I2068" s="137">
        <v>53072000000</v>
      </c>
      <c r="J2068" s="138">
        <v>10109000000</v>
      </c>
      <c r="K2068" s="15"/>
      <c r="L2068" s="15">
        <f t="shared" si="53"/>
        <v>63181000000</v>
      </c>
      <c r="M2068" s="11"/>
    </row>
    <row r="2069" spans="1:13" ht="18" customHeight="1">
      <c r="A2069" s="11">
        <v>2063</v>
      </c>
      <c r="B2069" s="11" t="s">
        <v>58</v>
      </c>
      <c r="C2069" s="11" t="s">
        <v>59</v>
      </c>
      <c r="D2069" s="11">
        <v>10</v>
      </c>
      <c r="E2069" s="20" t="s">
        <v>1759</v>
      </c>
      <c r="F2069" s="57" t="s">
        <v>20</v>
      </c>
      <c r="G2069" s="11" t="s">
        <v>67</v>
      </c>
      <c r="H2069" s="11" t="s">
        <v>1</v>
      </c>
      <c r="I2069" s="15">
        <v>150000000</v>
      </c>
      <c r="J2069" s="15">
        <v>40000000</v>
      </c>
      <c r="K2069" s="15"/>
      <c r="L2069" s="15">
        <f t="shared" si="53"/>
        <v>190000000</v>
      </c>
      <c r="M2069" s="11"/>
    </row>
    <row r="2070" spans="1:13" ht="18" customHeight="1">
      <c r="A2070" s="11">
        <v>2064</v>
      </c>
      <c r="B2070" s="12" t="s">
        <v>58</v>
      </c>
      <c r="C2070" s="11" t="s">
        <v>61</v>
      </c>
      <c r="D2070" s="11">
        <v>10</v>
      </c>
      <c r="E2070" s="22" t="s">
        <v>1760</v>
      </c>
      <c r="F2070" s="11" t="s">
        <v>62</v>
      </c>
      <c r="G2070" s="11" t="s">
        <v>17</v>
      </c>
      <c r="H2070" s="11" t="s">
        <v>26</v>
      </c>
      <c r="I2070" s="15">
        <v>200000000</v>
      </c>
      <c r="J2070" s="15"/>
      <c r="K2070" s="15"/>
      <c r="L2070" s="15">
        <f t="shared" si="53"/>
        <v>200000000</v>
      </c>
      <c r="M2070" s="11"/>
    </row>
    <row r="2071" spans="1:13" ht="18" customHeight="1">
      <c r="A2071" s="11">
        <v>2065</v>
      </c>
      <c r="B2071" s="12" t="s">
        <v>58</v>
      </c>
      <c r="C2071" s="12" t="s">
        <v>71</v>
      </c>
      <c r="D2071" s="12">
        <v>10</v>
      </c>
      <c r="E2071" s="13" t="s">
        <v>1761</v>
      </c>
      <c r="F2071" s="57" t="s">
        <v>20</v>
      </c>
      <c r="G2071" s="12" t="s">
        <v>17</v>
      </c>
      <c r="H2071" s="12" t="s">
        <v>0</v>
      </c>
      <c r="I2071" s="14">
        <v>1843974000</v>
      </c>
      <c r="J2071" s="14">
        <v>4095662000</v>
      </c>
      <c r="K2071" s="14"/>
      <c r="L2071" s="14">
        <f t="shared" si="53"/>
        <v>5939636000</v>
      </c>
      <c r="M2071" s="11"/>
    </row>
    <row r="2072" spans="1:13" ht="18" customHeight="1">
      <c r="A2072" s="11">
        <v>2066</v>
      </c>
      <c r="B2072" s="46" t="s">
        <v>1919</v>
      </c>
      <c r="C2072" s="46" t="s">
        <v>1958</v>
      </c>
      <c r="D2072" s="46">
        <v>10</v>
      </c>
      <c r="E2072" s="53" t="s">
        <v>2225</v>
      </c>
      <c r="F2072" s="57" t="s">
        <v>20</v>
      </c>
      <c r="G2072" s="46" t="s">
        <v>151</v>
      </c>
      <c r="H2072" s="46" t="s">
        <v>26</v>
      </c>
      <c r="I2072" s="133">
        <v>133171520</v>
      </c>
      <c r="J2072" s="133">
        <v>1524162</v>
      </c>
      <c r="K2072" s="133"/>
      <c r="L2072" s="133">
        <f t="shared" si="53"/>
        <v>134695682</v>
      </c>
      <c r="M2072" s="46"/>
    </row>
    <row r="2073" spans="1:13" ht="18" customHeight="1">
      <c r="A2073" s="11">
        <v>2067</v>
      </c>
      <c r="B2073" s="59" t="s">
        <v>1919</v>
      </c>
      <c r="C2073" s="59" t="s">
        <v>1975</v>
      </c>
      <c r="D2073" s="59">
        <v>10</v>
      </c>
      <c r="E2073" s="47" t="s">
        <v>2227</v>
      </c>
      <c r="F2073" s="46" t="s">
        <v>116</v>
      </c>
      <c r="G2073" s="46" t="s">
        <v>151</v>
      </c>
      <c r="H2073" s="46" t="s">
        <v>1</v>
      </c>
      <c r="I2073" s="165">
        <v>30000000</v>
      </c>
      <c r="J2073" s="165">
        <v>4000000</v>
      </c>
      <c r="K2073" s="165"/>
      <c r="L2073" s="133">
        <f t="shared" si="53"/>
        <v>34000000</v>
      </c>
      <c r="M2073" s="46"/>
    </row>
    <row r="2074" spans="1:13" ht="18" customHeight="1">
      <c r="A2074" s="11">
        <v>2068</v>
      </c>
      <c r="B2074" s="46" t="s">
        <v>1919</v>
      </c>
      <c r="C2074" s="46" t="s">
        <v>2071</v>
      </c>
      <c r="D2074" s="46">
        <v>10</v>
      </c>
      <c r="E2074" s="53" t="s">
        <v>2226</v>
      </c>
      <c r="F2074" s="57" t="s">
        <v>20</v>
      </c>
      <c r="G2074" s="46" t="s">
        <v>157</v>
      </c>
      <c r="H2074" s="46" t="s">
        <v>18</v>
      </c>
      <c r="I2074" s="133">
        <v>150000000</v>
      </c>
      <c r="J2074" s="133">
        <f>386500000*3</f>
        <v>1159500000</v>
      </c>
      <c r="K2074" s="133"/>
      <c r="L2074" s="133">
        <f t="shared" si="53"/>
        <v>1309500000</v>
      </c>
      <c r="M2074" s="46"/>
    </row>
    <row r="2075" spans="1:13" ht="18" customHeight="1">
      <c r="A2075" s="11">
        <v>2069</v>
      </c>
      <c r="B2075" s="46" t="s">
        <v>1919</v>
      </c>
      <c r="C2075" s="59" t="s">
        <v>122</v>
      </c>
      <c r="D2075" s="116">
        <v>10</v>
      </c>
      <c r="E2075" s="53" t="s">
        <v>2224</v>
      </c>
      <c r="F2075" s="57" t="s">
        <v>20</v>
      </c>
      <c r="G2075" s="46" t="s">
        <v>151</v>
      </c>
      <c r="H2075" s="46" t="s">
        <v>0</v>
      </c>
      <c r="I2075" s="133">
        <v>10000000000</v>
      </c>
      <c r="J2075" s="133">
        <v>0</v>
      </c>
      <c r="K2075" s="133">
        <v>100000000</v>
      </c>
      <c r="L2075" s="133">
        <f t="shared" si="53"/>
        <v>10100000000</v>
      </c>
      <c r="M2075" s="29"/>
    </row>
    <row r="2076" spans="1:13" ht="18" customHeight="1">
      <c r="A2076" s="11">
        <v>2070</v>
      </c>
      <c r="B2076" s="11" t="s">
        <v>2232</v>
      </c>
      <c r="C2076" s="11" t="s">
        <v>63</v>
      </c>
      <c r="D2076" s="11">
        <v>10</v>
      </c>
      <c r="E2076" s="22" t="s">
        <v>2306</v>
      </c>
      <c r="F2076" s="11" t="s">
        <v>64</v>
      </c>
      <c r="G2076" s="12" t="s">
        <v>154</v>
      </c>
      <c r="H2076" s="11" t="s">
        <v>18</v>
      </c>
      <c r="I2076" s="15">
        <v>90000000000</v>
      </c>
      <c r="J2076" s="15">
        <v>9400000000</v>
      </c>
      <c r="K2076" s="15"/>
      <c r="L2076" s="14">
        <f t="shared" si="53"/>
        <v>99400000000</v>
      </c>
      <c r="M2076" s="29"/>
    </row>
    <row r="2077" spans="1:13" ht="18" customHeight="1">
      <c r="A2077" s="11">
        <v>2071</v>
      </c>
      <c r="B2077" s="11" t="s">
        <v>2232</v>
      </c>
      <c r="C2077" s="11" t="s">
        <v>2237</v>
      </c>
      <c r="D2077" s="11">
        <v>10</v>
      </c>
      <c r="E2077" s="22" t="s">
        <v>2310</v>
      </c>
      <c r="F2077" s="57" t="s">
        <v>20</v>
      </c>
      <c r="G2077" s="11" t="s">
        <v>2241</v>
      </c>
      <c r="H2077" s="11" t="s">
        <v>26</v>
      </c>
      <c r="I2077" s="15">
        <v>959254000</v>
      </c>
      <c r="J2077" s="15">
        <v>434762000</v>
      </c>
      <c r="K2077" s="15">
        <v>0</v>
      </c>
      <c r="L2077" s="14">
        <f t="shared" si="53"/>
        <v>1394016000</v>
      </c>
      <c r="M2077" s="11"/>
    </row>
    <row r="2078" spans="1:13" ht="18" customHeight="1">
      <c r="A2078" s="11">
        <v>2072</v>
      </c>
      <c r="B2078" s="11" t="s">
        <v>2232</v>
      </c>
      <c r="C2078" s="11" t="s">
        <v>2237</v>
      </c>
      <c r="D2078" s="11">
        <v>10</v>
      </c>
      <c r="E2078" s="22" t="s">
        <v>2308</v>
      </c>
      <c r="F2078" s="57" t="s">
        <v>20</v>
      </c>
      <c r="G2078" s="11" t="s">
        <v>2241</v>
      </c>
      <c r="H2078" s="11" t="s">
        <v>1</v>
      </c>
      <c r="I2078" s="15">
        <v>500000000</v>
      </c>
      <c r="J2078" s="15">
        <v>3290000000</v>
      </c>
      <c r="K2078" s="15">
        <v>0</v>
      </c>
      <c r="L2078" s="14">
        <f t="shared" si="53"/>
        <v>3790000000</v>
      </c>
      <c r="M2078" s="11"/>
    </row>
    <row r="2079" spans="1:13" ht="18" customHeight="1">
      <c r="A2079" s="11">
        <v>2073</v>
      </c>
      <c r="B2079" s="11" t="s">
        <v>2232</v>
      </c>
      <c r="C2079" s="11" t="s">
        <v>2237</v>
      </c>
      <c r="D2079" s="11">
        <v>10</v>
      </c>
      <c r="E2079" s="22" t="s">
        <v>2307</v>
      </c>
      <c r="F2079" s="57" t="s">
        <v>20</v>
      </c>
      <c r="G2079" s="11" t="s">
        <v>229</v>
      </c>
      <c r="H2079" s="11" t="s">
        <v>1</v>
      </c>
      <c r="I2079" s="15">
        <v>500000000</v>
      </c>
      <c r="J2079" s="15">
        <v>3360000000</v>
      </c>
      <c r="K2079" s="15">
        <v>0</v>
      </c>
      <c r="L2079" s="14">
        <f t="shared" si="53"/>
        <v>3860000000</v>
      </c>
      <c r="M2079" s="11"/>
    </row>
    <row r="2080" spans="1:13" ht="18" customHeight="1">
      <c r="A2080" s="11">
        <v>2074</v>
      </c>
      <c r="B2080" s="11" t="s">
        <v>2232</v>
      </c>
      <c r="C2080" s="11" t="s">
        <v>2237</v>
      </c>
      <c r="D2080" s="11">
        <v>10</v>
      </c>
      <c r="E2080" s="22" t="s">
        <v>2309</v>
      </c>
      <c r="F2080" s="57" t="s">
        <v>20</v>
      </c>
      <c r="G2080" s="11" t="s">
        <v>229</v>
      </c>
      <c r="H2080" s="11" t="s">
        <v>18</v>
      </c>
      <c r="I2080" s="15">
        <v>18367000000</v>
      </c>
      <c r="J2080" s="15">
        <v>3864000000</v>
      </c>
      <c r="K2080" s="15"/>
      <c r="L2080" s="14">
        <f t="shared" si="53"/>
        <v>22231000000</v>
      </c>
      <c r="M2080" s="11"/>
    </row>
    <row r="2081" spans="1:13" ht="18" customHeight="1">
      <c r="A2081" s="11">
        <v>2075</v>
      </c>
      <c r="B2081" s="108" t="s">
        <v>79</v>
      </c>
      <c r="C2081" s="108" t="s">
        <v>83</v>
      </c>
      <c r="D2081" s="108">
        <v>10</v>
      </c>
      <c r="E2081" s="70" t="s">
        <v>2311</v>
      </c>
      <c r="F2081" s="57" t="s">
        <v>20</v>
      </c>
      <c r="G2081" s="46" t="s">
        <v>202</v>
      </c>
      <c r="H2081" s="12" t="s">
        <v>26</v>
      </c>
      <c r="I2081" s="172">
        <v>800000000</v>
      </c>
      <c r="J2081" s="172">
        <v>1600000000</v>
      </c>
      <c r="K2081" s="52"/>
      <c r="L2081" s="14">
        <f t="shared" si="53"/>
        <v>2400000000</v>
      </c>
      <c r="M2081" s="46"/>
    </row>
    <row r="2082" spans="1:13" ht="18" customHeight="1">
      <c r="A2082" s="11">
        <v>2076</v>
      </c>
      <c r="B2082" s="11" t="s">
        <v>2232</v>
      </c>
      <c r="C2082" s="11" t="s">
        <v>61</v>
      </c>
      <c r="D2082" s="11">
        <v>10</v>
      </c>
      <c r="E2082" s="22" t="s">
        <v>2312</v>
      </c>
      <c r="F2082" s="11" t="s">
        <v>62</v>
      </c>
      <c r="G2082" s="11" t="s">
        <v>202</v>
      </c>
      <c r="H2082" s="11" t="s">
        <v>31</v>
      </c>
      <c r="I2082" s="15">
        <v>350000000</v>
      </c>
      <c r="J2082" s="15">
        <v>0</v>
      </c>
      <c r="K2082" s="15"/>
      <c r="L2082" s="14">
        <f t="shared" si="53"/>
        <v>350000000</v>
      </c>
      <c r="M2082" s="11" t="s">
        <v>329</v>
      </c>
    </row>
    <row r="2083" spans="1:13" ht="18" customHeight="1">
      <c r="A2083" s="11">
        <v>2077</v>
      </c>
      <c r="B2083" s="11" t="s">
        <v>85</v>
      </c>
      <c r="C2083" s="11" t="s">
        <v>2539</v>
      </c>
      <c r="D2083" s="11">
        <v>10</v>
      </c>
      <c r="E2083" s="22" t="s">
        <v>2684</v>
      </c>
      <c r="F2083" s="11" t="s">
        <v>28</v>
      </c>
      <c r="G2083" s="11" t="s">
        <v>70</v>
      </c>
      <c r="H2083" s="11" t="s">
        <v>18</v>
      </c>
      <c r="I2083" s="15">
        <v>120000000</v>
      </c>
      <c r="J2083" s="15">
        <v>20000000</v>
      </c>
      <c r="K2083" s="15"/>
      <c r="L2083" s="15">
        <f t="shared" si="53"/>
        <v>140000000</v>
      </c>
      <c r="M2083" s="11"/>
    </row>
    <row r="2084" spans="1:13" ht="18" customHeight="1">
      <c r="A2084" s="11">
        <v>2078</v>
      </c>
      <c r="B2084" s="11" t="s">
        <v>85</v>
      </c>
      <c r="C2084" s="11" t="s">
        <v>89</v>
      </c>
      <c r="D2084" s="11">
        <v>10</v>
      </c>
      <c r="E2084" s="22" t="s">
        <v>165</v>
      </c>
      <c r="F2084" s="57" t="s">
        <v>20</v>
      </c>
      <c r="G2084" s="11" t="s">
        <v>70</v>
      </c>
      <c r="H2084" s="11" t="s">
        <v>31</v>
      </c>
      <c r="I2084" s="15">
        <v>72000000</v>
      </c>
      <c r="J2084" s="15">
        <v>0</v>
      </c>
      <c r="K2084" s="15"/>
      <c r="L2084" s="15">
        <f t="shared" si="53"/>
        <v>72000000</v>
      </c>
      <c r="M2084" s="11" t="s">
        <v>208</v>
      </c>
    </row>
    <row r="2085" spans="1:13" ht="18" customHeight="1">
      <c r="A2085" s="11">
        <v>2079</v>
      </c>
      <c r="B2085" s="11" t="s">
        <v>85</v>
      </c>
      <c r="C2085" s="11" t="s">
        <v>88</v>
      </c>
      <c r="D2085" s="11">
        <v>10</v>
      </c>
      <c r="E2085" s="22" t="s">
        <v>2685</v>
      </c>
      <c r="F2085" s="11" t="s">
        <v>28</v>
      </c>
      <c r="G2085" s="11" t="s">
        <v>70</v>
      </c>
      <c r="H2085" s="11" t="s">
        <v>18</v>
      </c>
      <c r="I2085" s="15">
        <v>300000000</v>
      </c>
      <c r="J2085" s="15">
        <v>300000000</v>
      </c>
      <c r="K2085" s="15">
        <v>300000000</v>
      </c>
      <c r="L2085" s="15">
        <f t="shared" si="53"/>
        <v>900000000</v>
      </c>
      <c r="M2085" s="11"/>
    </row>
    <row r="2086" spans="1:13" ht="18" customHeight="1">
      <c r="A2086" s="11">
        <v>2080</v>
      </c>
      <c r="B2086" s="11" t="s">
        <v>85</v>
      </c>
      <c r="C2086" s="11" t="s">
        <v>93</v>
      </c>
      <c r="D2086" s="11">
        <v>10</v>
      </c>
      <c r="E2086" s="22" t="s">
        <v>222</v>
      </c>
      <c r="F2086" s="57" t="s">
        <v>20</v>
      </c>
      <c r="G2086" s="11" t="s">
        <v>70</v>
      </c>
      <c r="H2086" s="11" t="s">
        <v>26</v>
      </c>
      <c r="I2086" s="15">
        <v>550903000</v>
      </c>
      <c r="J2086" s="15">
        <v>920966000</v>
      </c>
      <c r="K2086" s="15">
        <v>25000000</v>
      </c>
      <c r="L2086" s="15">
        <f t="shared" si="53"/>
        <v>1496869000</v>
      </c>
      <c r="M2086" s="11"/>
    </row>
    <row r="2087" spans="1:13" ht="18" customHeight="1">
      <c r="A2087" s="11">
        <v>2081</v>
      </c>
      <c r="B2087" s="11" t="s">
        <v>85</v>
      </c>
      <c r="C2087" s="11" t="s">
        <v>43</v>
      </c>
      <c r="D2087" s="11">
        <v>10</v>
      </c>
      <c r="E2087" s="22" t="s">
        <v>2683</v>
      </c>
      <c r="F2087" s="57" t="s">
        <v>20</v>
      </c>
      <c r="G2087" s="11" t="s">
        <v>70</v>
      </c>
      <c r="H2087" s="11" t="s">
        <v>26</v>
      </c>
      <c r="I2087" s="15">
        <v>300000000</v>
      </c>
      <c r="J2087" s="15">
        <v>0</v>
      </c>
      <c r="K2087" s="15">
        <v>0</v>
      </c>
      <c r="L2087" s="15">
        <f t="shared" si="53"/>
        <v>300000000</v>
      </c>
      <c r="M2087" s="11"/>
    </row>
    <row r="2088" spans="1:13" ht="18" customHeight="1">
      <c r="A2088" s="11">
        <v>2082</v>
      </c>
      <c r="B2088" s="11" t="s">
        <v>95</v>
      </c>
      <c r="C2088" s="11" t="s">
        <v>109</v>
      </c>
      <c r="D2088" s="11">
        <v>10</v>
      </c>
      <c r="E2088" s="20" t="s">
        <v>2816</v>
      </c>
      <c r="F2088" s="57" t="s">
        <v>20</v>
      </c>
      <c r="G2088" s="11" t="s">
        <v>111</v>
      </c>
      <c r="H2088" s="11" t="s">
        <v>18</v>
      </c>
      <c r="I2088" s="15">
        <v>260000000</v>
      </c>
      <c r="J2088" s="15">
        <v>0</v>
      </c>
      <c r="K2088" s="15">
        <v>0</v>
      </c>
      <c r="L2088" s="15">
        <v>260000000</v>
      </c>
      <c r="M2088" s="11"/>
    </row>
    <row r="2089" spans="1:13" ht="18" customHeight="1">
      <c r="A2089" s="11">
        <v>2083</v>
      </c>
      <c r="B2089" s="11" t="s">
        <v>95</v>
      </c>
      <c r="C2089" s="11" t="s">
        <v>22</v>
      </c>
      <c r="D2089" s="11">
        <v>10</v>
      </c>
      <c r="E2089" s="20" t="s">
        <v>2821</v>
      </c>
      <c r="F2089" s="11" t="s">
        <v>24</v>
      </c>
      <c r="G2089" s="11" t="s">
        <v>57</v>
      </c>
      <c r="H2089" s="11" t="s">
        <v>26</v>
      </c>
      <c r="I2089" s="15">
        <v>100000000</v>
      </c>
      <c r="J2089" s="15">
        <v>0</v>
      </c>
      <c r="K2089" s="15">
        <v>0</v>
      </c>
      <c r="L2089" s="15">
        <v>100000000</v>
      </c>
      <c r="M2089" s="11"/>
    </row>
    <row r="2090" spans="1:13" ht="18" customHeight="1">
      <c r="A2090" s="11">
        <v>2084</v>
      </c>
      <c r="B2090" s="11" t="s">
        <v>95</v>
      </c>
      <c r="C2090" s="11" t="s">
        <v>188</v>
      </c>
      <c r="D2090" s="11">
        <v>10</v>
      </c>
      <c r="E2090" s="20" t="s">
        <v>2823</v>
      </c>
      <c r="F2090" s="57" t="s">
        <v>20</v>
      </c>
      <c r="G2090" s="11" t="s">
        <v>111</v>
      </c>
      <c r="H2090" s="11" t="s">
        <v>26</v>
      </c>
      <c r="I2090" s="15">
        <v>1900000000</v>
      </c>
      <c r="J2090" s="15"/>
      <c r="K2090" s="15"/>
      <c r="L2090" s="15">
        <v>1900000000</v>
      </c>
      <c r="M2090" s="11"/>
    </row>
    <row r="2091" spans="1:13" ht="18" customHeight="1">
      <c r="A2091" s="11">
        <v>2085</v>
      </c>
      <c r="B2091" s="11" t="s">
        <v>95</v>
      </c>
      <c r="C2091" s="11" t="s">
        <v>188</v>
      </c>
      <c r="D2091" s="11">
        <v>10</v>
      </c>
      <c r="E2091" s="20" t="s">
        <v>2822</v>
      </c>
      <c r="F2091" s="57" t="s">
        <v>20</v>
      </c>
      <c r="G2091" s="11" t="s">
        <v>111</v>
      </c>
      <c r="H2091" s="11" t="s">
        <v>26</v>
      </c>
      <c r="I2091" s="15">
        <v>500000000</v>
      </c>
      <c r="J2091" s="15"/>
      <c r="K2091" s="15"/>
      <c r="L2091" s="15">
        <v>500000000</v>
      </c>
      <c r="M2091" s="11"/>
    </row>
    <row r="2092" spans="1:13" ht="18" customHeight="1">
      <c r="A2092" s="11">
        <v>2086</v>
      </c>
      <c r="B2092" s="11" t="s">
        <v>95</v>
      </c>
      <c r="C2092" s="11" t="s">
        <v>103</v>
      </c>
      <c r="D2092" s="11">
        <v>10</v>
      </c>
      <c r="E2092" s="20" t="s">
        <v>2820</v>
      </c>
      <c r="F2092" s="11" t="s">
        <v>62</v>
      </c>
      <c r="G2092" s="11" t="s">
        <v>104</v>
      </c>
      <c r="H2092" s="11" t="s">
        <v>26</v>
      </c>
      <c r="I2092" s="15">
        <v>56000000</v>
      </c>
      <c r="J2092" s="15">
        <v>10400000</v>
      </c>
      <c r="K2092" s="15">
        <v>0</v>
      </c>
      <c r="L2092" s="15">
        <v>66400000</v>
      </c>
      <c r="M2092" s="11"/>
    </row>
    <row r="2093" spans="1:13" ht="18" customHeight="1">
      <c r="A2093" s="11">
        <v>2087</v>
      </c>
      <c r="B2093" s="11" t="s">
        <v>95</v>
      </c>
      <c r="C2093" s="11" t="s">
        <v>102</v>
      </c>
      <c r="D2093" s="11">
        <v>10</v>
      </c>
      <c r="E2093" s="20" t="s">
        <v>2819</v>
      </c>
      <c r="F2093" s="57" t="s">
        <v>20</v>
      </c>
      <c r="G2093" s="11" t="s">
        <v>104</v>
      </c>
      <c r="H2093" s="11" t="s">
        <v>18</v>
      </c>
      <c r="I2093" s="15">
        <v>120000000</v>
      </c>
      <c r="J2093" s="15"/>
      <c r="K2093" s="15">
        <v>30000000</v>
      </c>
      <c r="L2093" s="15">
        <v>150000000</v>
      </c>
      <c r="M2093" s="11"/>
    </row>
    <row r="2094" spans="1:13" ht="18" customHeight="1">
      <c r="A2094" s="11">
        <v>2088</v>
      </c>
      <c r="B2094" s="11" t="s">
        <v>95</v>
      </c>
      <c r="C2094" s="11" t="s">
        <v>102</v>
      </c>
      <c r="D2094" s="11">
        <v>10</v>
      </c>
      <c r="E2094" s="20" t="s">
        <v>2818</v>
      </c>
      <c r="F2094" s="57" t="s">
        <v>20</v>
      </c>
      <c r="G2094" s="11" t="s">
        <v>57</v>
      </c>
      <c r="H2094" s="11" t="s">
        <v>18</v>
      </c>
      <c r="I2094" s="15">
        <v>7100000000</v>
      </c>
      <c r="J2094" s="15">
        <v>1100000000</v>
      </c>
      <c r="K2094" s="15"/>
      <c r="L2094" s="15">
        <v>8200000000</v>
      </c>
      <c r="M2094" s="11"/>
    </row>
    <row r="2095" spans="1:13" ht="18" customHeight="1">
      <c r="A2095" s="11">
        <v>2089</v>
      </c>
      <c r="B2095" s="11" t="s">
        <v>95</v>
      </c>
      <c r="C2095" s="11" t="s">
        <v>102</v>
      </c>
      <c r="D2095" s="11">
        <v>10</v>
      </c>
      <c r="E2095" s="20" t="s">
        <v>2817</v>
      </c>
      <c r="F2095" s="57" t="s">
        <v>20</v>
      </c>
      <c r="G2095" s="11" t="s">
        <v>57</v>
      </c>
      <c r="H2095" s="11" t="s">
        <v>18</v>
      </c>
      <c r="I2095" s="15">
        <v>3197766000</v>
      </c>
      <c r="J2095" s="15">
        <v>29442996000</v>
      </c>
      <c r="K2095" s="15"/>
      <c r="L2095" s="15">
        <v>32640762000</v>
      </c>
      <c r="M2095" s="11"/>
    </row>
    <row r="2096" spans="1:13" ht="18" customHeight="1">
      <c r="A2096" s="11">
        <v>2090</v>
      </c>
      <c r="B2096" s="170" t="s">
        <v>114</v>
      </c>
      <c r="C2096" s="46" t="s">
        <v>125</v>
      </c>
      <c r="D2096" s="46">
        <v>10</v>
      </c>
      <c r="E2096" s="53" t="s">
        <v>3158</v>
      </c>
      <c r="F2096" s="57" t="s">
        <v>20</v>
      </c>
      <c r="G2096" s="46" t="s">
        <v>117</v>
      </c>
      <c r="H2096" s="46" t="s">
        <v>26</v>
      </c>
      <c r="I2096" s="52">
        <v>100000000</v>
      </c>
      <c r="J2096" s="52">
        <v>320000000</v>
      </c>
      <c r="K2096" s="52">
        <v>0</v>
      </c>
      <c r="L2096" s="14">
        <f t="shared" ref="L2096:L2127" si="54">I2096+J2096+K2096</f>
        <v>420000000</v>
      </c>
      <c r="M2096" s="46"/>
    </row>
    <row r="2097" spans="1:13" ht="18" customHeight="1">
      <c r="A2097" s="11">
        <v>2091</v>
      </c>
      <c r="B2097" s="170" t="s">
        <v>114</v>
      </c>
      <c r="C2097" s="46" t="s">
        <v>125</v>
      </c>
      <c r="D2097" s="46">
        <v>10</v>
      </c>
      <c r="E2097" s="53" t="s">
        <v>3159</v>
      </c>
      <c r="F2097" s="57" t="s">
        <v>20</v>
      </c>
      <c r="G2097" s="46" t="s">
        <v>117</v>
      </c>
      <c r="H2097" s="46" t="s">
        <v>26</v>
      </c>
      <c r="I2097" s="52">
        <v>57000000</v>
      </c>
      <c r="J2097" s="52">
        <v>30000000</v>
      </c>
      <c r="K2097" s="52">
        <v>0</v>
      </c>
      <c r="L2097" s="14">
        <f t="shared" si="54"/>
        <v>87000000</v>
      </c>
      <c r="M2097" s="46"/>
    </row>
    <row r="2098" spans="1:13" ht="18" customHeight="1">
      <c r="A2098" s="11">
        <v>2092</v>
      </c>
      <c r="B2098" s="170" t="s">
        <v>114</v>
      </c>
      <c r="C2098" s="46" t="s">
        <v>125</v>
      </c>
      <c r="D2098" s="46">
        <v>10</v>
      </c>
      <c r="E2098" s="53" t="s">
        <v>3157</v>
      </c>
      <c r="F2098" s="57" t="s">
        <v>20</v>
      </c>
      <c r="G2098" s="46" t="s">
        <v>119</v>
      </c>
      <c r="H2098" s="46" t="s">
        <v>26</v>
      </c>
      <c r="I2098" s="52">
        <v>140000000</v>
      </c>
      <c r="J2098" s="52">
        <v>70000000</v>
      </c>
      <c r="K2098" s="52">
        <v>0</v>
      </c>
      <c r="L2098" s="14">
        <f t="shared" si="54"/>
        <v>210000000</v>
      </c>
      <c r="M2098" s="46"/>
    </row>
    <row r="2099" spans="1:13" ht="18" customHeight="1">
      <c r="A2099" s="11">
        <v>2093</v>
      </c>
      <c r="B2099" s="170" t="s">
        <v>114</v>
      </c>
      <c r="C2099" s="46" t="s">
        <v>125</v>
      </c>
      <c r="D2099" s="46">
        <v>10</v>
      </c>
      <c r="E2099" s="53" t="s">
        <v>3156</v>
      </c>
      <c r="F2099" s="57" t="s">
        <v>20</v>
      </c>
      <c r="G2099" s="46" t="s">
        <v>119</v>
      </c>
      <c r="H2099" s="46" t="s">
        <v>26</v>
      </c>
      <c r="I2099" s="52">
        <v>300000000</v>
      </c>
      <c r="J2099" s="52">
        <v>1404000000</v>
      </c>
      <c r="K2099" s="52">
        <v>33000000</v>
      </c>
      <c r="L2099" s="14">
        <f t="shared" si="54"/>
        <v>1737000000</v>
      </c>
      <c r="M2099" s="46"/>
    </row>
    <row r="2100" spans="1:13" ht="18" customHeight="1">
      <c r="A2100" s="11">
        <v>2094</v>
      </c>
      <c r="B2100" s="11" t="s">
        <v>196</v>
      </c>
      <c r="C2100" s="11" t="s">
        <v>122</v>
      </c>
      <c r="D2100" s="11">
        <v>10</v>
      </c>
      <c r="E2100" s="22" t="s">
        <v>3265</v>
      </c>
      <c r="F2100" s="57" t="s">
        <v>20</v>
      </c>
      <c r="G2100" s="11" t="s">
        <v>197</v>
      </c>
      <c r="H2100" s="11" t="s">
        <v>1</v>
      </c>
      <c r="I2100" s="15">
        <v>3000000000</v>
      </c>
      <c r="J2100" s="15"/>
      <c r="K2100" s="15"/>
      <c r="L2100" s="15">
        <f t="shared" si="54"/>
        <v>3000000000</v>
      </c>
      <c r="M2100" s="11"/>
    </row>
    <row r="2101" spans="1:13" ht="18" customHeight="1">
      <c r="A2101" s="11">
        <v>2095</v>
      </c>
      <c r="B2101" s="11" t="s">
        <v>196</v>
      </c>
      <c r="C2101" s="11" t="s">
        <v>122</v>
      </c>
      <c r="D2101" s="11">
        <v>10</v>
      </c>
      <c r="E2101" s="22" t="s">
        <v>3264</v>
      </c>
      <c r="F2101" s="57" t="s">
        <v>20</v>
      </c>
      <c r="G2101" s="11" t="s">
        <v>197</v>
      </c>
      <c r="H2101" s="11" t="s">
        <v>1</v>
      </c>
      <c r="I2101" s="15">
        <v>1000000000</v>
      </c>
      <c r="J2101" s="15"/>
      <c r="K2101" s="15"/>
      <c r="L2101" s="15">
        <f t="shared" si="54"/>
        <v>1000000000</v>
      </c>
      <c r="M2101" s="11"/>
    </row>
    <row r="2102" spans="1:13" ht="18" customHeight="1">
      <c r="A2102" s="11">
        <v>2096</v>
      </c>
      <c r="B2102" s="11" t="s">
        <v>3269</v>
      </c>
      <c r="C2102" s="11" t="s">
        <v>321</v>
      </c>
      <c r="D2102" s="11">
        <v>10</v>
      </c>
      <c r="E2102" s="22" t="s">
        <v>258</v>
      </c>
      <c r="F2102" s="11" t="s">
        <v>24</v>
      </c>
      <c r="G2102" s="11" t="s">
        <v>70</v>
      </c>
      <c r="H2102" s="11" t="s">
        <v>26</v>
      </c>
      <c r="I2102" s="15">
        <v>130228000</v>
      </c>
      <c r="J2102" s="15"/>
      <c r="K2102" s="15"/>
      <c r="L2102" s="15">
        <f t="shared" si="54"/>
        <v>130228000</v>
      </c>
      <c r="M2102" s="11"/>
    </row>
    <row r="2103" spans="1:13" ht="18" customHeight="1">
      <c r="A2103" s="11">
        <v>2097</v>
      </c>
      <c r="B2103" s="11" t="s">
        <v>3269</v>
      </c>
      <c r="C2103" s="11" t="s">
        <v>321</v>
      </c>
      <c r="D2103" s="11">
        <v>10</v>
      </c>
      <c r="E2103" s="22" t="s">
        <v>257</v>
      </c>
      <c r="F2103" s="11" t="s">
        <v>24</v>
      </c>
      <c r="G2103" s="11" t="s">
        <v>70</v>
      </c>
      <c r="H2103" s="11" t="s">
        <v>26</v>
      </c>
      <c r="I2103" s="15">
        <v>133900000</v>
      </c>
      <c r="J2103" s="15"/>
      <c r="K2103" s="15"/>
      <c r="L2103" s="15">
        <f t="shared" si="54"/>
        <v>133900000</v>
      </c>
      <c r="M2103" s="11"/>
    </row>
    <row r="2104" spans="1:13" ht="18" customHeight="1">
      <c r="A2104" s="11">
        <v>2098</v>
      </c>
      <c r="B2104" s="11" t="s">
        <v>130</v>
      </c>
      <c r="C2104" s="11" t="s">
        <v>134</v>
      </c>
      <c r="D2104" s="11">
        <v>10</v>
      </c>
      <c r="E2104" s="22" t="s">
        <v>3385</v>
      </c>
      <c r="F2104" s="57" t="s">
        <v>20</v>
      </c>
      <c r="G2104" s="11" t="s">
        <v>70</v>
      </c>
      <c r="H2104" s="11" t="s">
        <v>18</v>
      </c>
      <c r="I2104" s="15">
        <v>1500000000</v>
      </c>
      <c r="J2104" s="15"/>
      <c r="K2104" s="15"/>
      <c r="L2104" s="15">
        <f t="shared" si="54"/>
        <v>1500000000</v>
      </c>
      <c r="M2104" s="11"/>
    </row>
    <row r="2105" spans="1:13" ht="18" customHeight="1">
      <c r="A2105" s="11">
        <v>2099</v>
      </c>
      <c r="B2105" s="11" t="s">
        <v>130</v>
      </c>
      <c r="C2105" s="11" t="s">
        <v>27</v>
      </c>
      <c r="D2105" s="11">
        <v>10</v>
      </c>
      <c r="E2105" s="22" t="s">
        <v>3384</v>
      </c>
      <c r="F2105" s="11" t="s">
        <v>144</v>
      </c>
      <c r="G2105" s="11" t="s">
        <v>70</v>
      </c>
      <c r="H2105" s="11" t="s">
        <v>26</v>
      </c>
      <c r="I2105" s="15">
        <v>100000000</v>
      </c>
      <c r="J2105" s="15"/>
      <c r="K2105" s="15"/>
      <c r="L2105" s="15">
        <f t="shared" si="54"/>
        <v>100000000</v>
      </c>
      <c r="M2105" s="29"/>
    </row>
    <row r="2106" spans="1:13" ht="18" customHeight="1">
      <c r="A2106" s="11">
        <v>2100</v>
      </c>
      <c r="B2106" s="11" t="s">
        <v>130</v>
      </c>
      <c r="C2106" s="11" t="s">
        <v>27</v>
      </c>
      <c r="D2106" s="11">
        <v>10</v>
      </c>
      <c r="E2106" s="22" t="s">
        <v>3383</v>
      </c>
      <c r="F2106" s="11" t="s">
        <v>144</v>
      </c>
      <c r="G2106" s="11" t="s">
        <v>70</v>
      </c>
      <c r="H2106" s="11" t="s">
        <v>26</v>
      </c>
      <c r="I2106" s="15">
        <v>200000000</v>
      </c>
      <c r="J2106" s="15"/>
      <c r="K2106" s="15"/>
      <c r="L2106" s="15">
        <f t="shared" si="54"/>
        <v>200000000</v>
      </c>
      <c r="M2106" s="29"/>
    </row>
    <row r="2107" spans="1:13" ht="18" customHeight="1">
      <c r="A2107" s="11">
        <v>2101</v>
      </c>
      <c r="B2107" s="57" t="s">
        <v>3544</v>
      </c>
      <c r="C2107" s="11" t="s">
        <v>122</v>
      </c>
      <c r="D2107" s="11">
        <v>10</v>
      </c>
      <c r="E2107" s="22" t="s">
        <v>3683</v>
      </c>
      <c r="F2107" s="57" t="s">
        <v>20</v>
      </c>
      <c r="G2107" s="11" t="s">
        <v>176</v>
      </c>
      <c r="H2107" s="11" t="s">
        <v>1</v>
      </c>
      <c r="I2107" s="15">
        <v>650000000</v>
      </c>
      <c r="J2107" s="15"/>
      <c r="K2107" s="15"/>
      <c r="L2107" s="15">
        <f t="shared" si="54"/>
        <v>650000000</v>
      </c>
      <c r="M2107" s="29"/>
    </row>
    <row r="2108" spans="1:13" ht="18" customHeight="1">
      <c r="A2108" s="11">
        <v>2102</v>
      </c>
      <c r="B2108" s="57" t="s">
        <v>3544</v>
      </c>
      <c r="C2108" s="11" t="s">
        <v>122</v>
      </c>
      <c r="D2108" s="11">
        <v>10</v>
      </c>
      <c r="E2108" s="22" t="s">
        <v>3682</v>
      </c>
      <c r="F2108" s="57" t="s">
        <v>20</v>
      </c>
      <c r="G2108" s="11" t="s">
        <v>176</v>
      </c>
      <c r="H2108" s="11" t="s">
        <v>1</v>
      </c>
      <c r="I2108" s="15">
        <v>2550000000</v>
      </c>
      <c r="J2108" s="15">
        <v>0</v>
      </c>
      <c r="K2108" s="15">
        <v>0</v>
      </c>
      <c r="L2108" s="15">
        <f t="shared" si="54"/>
        <v>2550000000</v>
      </c>
      <c r="M2108" s="11"/>
    </row>
    <row r="2109" spans="1:13" ht="18" customHeight="1">
      <c r="A2109" s="11">
        <v>2103</v>
      </c>
      <c r="B2109" s="57" t="s">
        <v>3544</v>
      </c>
      <c r="C2109" s="11" t="s">
        <v>193</v>
      </c>
      <c r="D2109" s="11">
        <v>10</v>
      </c>
      <c r="E2109" s="22" t="s">
        <v>3681</v>
      </c>
      <c r="F2109" s="11" t="s">
        <v>116</v>
      </c>
      <c r="G2109" s="11" t="s">
        <v>67</v>
      </c>
      <c r="H2109" s="11" t="s">
        <v>26</v>
      </c>
      <c r="I2109" s="15">
        <f>528045000+95231432</f>
        <v>623276432</v>
      </c>
      <c r="J2109" s="15">
        <f>426900000+108715737</f>
        <v>535615737</v>
      </c>
      <c r="K2109" s="15">
        <f>1081000+263701261-95231432-108715737</f>
        <v>60835092</v>
      </c>
      <c r="L2109" s="15">
        <f t="shared" si="54"/>
        <v>1219727261</v>
      </c>
      <c r="M2109" s="11"/>
    </row>
    <row r="2110" spans="1:13" ht="18" customHeight="1">
      <c r="A2110" s="11">
        <v>2104</v>
      </c>
      <c r="B2110" s="12" t="s">
        <v>3826</v>
      </c>
      <c r="C2110" s="57" t="s">
        <v>3827</v>
      </c>
      <c r="D2110" s="12">
        <v>10</v>
      </c>
      <c r="E2110" s="13" t="s">
        <v>3836</v>
      </c>
      <c r="F2110" s="12" t="s">
        <v>149</v>
      </c>
      <c r="G2110" s="12" t="s">
        <v>153</v>
      </c>
      <c r="H2110" s="12" t="s">
        <v>18</v>
      </c>
      <c r="I2110" s="14">
        <v>4500000000</v>
      </c>
      <c r="J2110" s="14"/>
      <c r="K2110" s="14"/>
      <c r="L2110" s="14">
        <f t="shared" si="54"/>
        <v>4500000000</v>
      </c>
      <c r="M2110" s="12"/>
    </row>
    <row r="2111" spans="1:13" ht="18" customHeight="1">
      <c r="A2111" s="11">
        <v>2105</v>
      </c>
      <c r="B2111" s="12" t="s">
        <v>145</v>
      </c>
      <c r="C2111" s="12" t="s">
        <v>177</v>
      </c>
      <c r="D2111" s="12">
        <v>10</v>
      </c>
      <c r="E2111" s="16" t="s">
        <v>4113</v>
      </c>
      <c r="F2111" s="11" t="s">
        <v>62</v>
      </c>
      <c r="G2111" s="12" t="s">
        <v>153</v>
      </c>
      <c r="H2111" s="12" t="s">
        <v>18</v>
      </c>
      <c r="I2111" s="14">
        <v>27000000</v>
      </c>
      <c r="J2111" s="14">
        <v>1000000</v>
      </c>
      <c r="K2111" s="14">
        <v>0</v>
      </c>
      <c r="L2111" s="14">
        <f t="shared" si="54"/>
        <v>28000000</v>
      </c>
      <c r="M2111" s="12"/>
    </row>
    <row r="2112" spans="1:13" ht="18" customHeight="1">
      <c r="A2112" s="11">
        <v>2106</v>
      </c>
      <c r="B2112" s="12" t="s">
        <v>147</v>
      </c>
      <c r="C2112" s="12" t="s">
        <v>156</v>
      </c>
      <c r="D2112" s="12">
        <v>10</v>
      </c>
      <c r="E2112" s="93" t="s">
        <v>4220</v>
      </c>
      <c r="F2112" s="57" t="s">
        <v>20</v>
      </c>
      <c r="G2112" s="12" t="s">
        <v>157</v>
      </c>
      <c r="H2112" s="12" t="s">
        <v>18</v>
      </c>
      <c r="I2112" s="14">
        <v>870000000</v>
      </c>
      <c r="J2112" s="14">
        <v>2022000000</v>
      </c>
      <c r="K2112" s="14">
        <v>266000000</v>
      </c>
      <c r="L2112" s="14">
        <f t="shared" si="54"/>
        <v>3158000000</v>
      </c>
      <c r="M2112" s="12"/>
    </row>
    <row r="2113" spans="1:13" ht="18" customHeight="1">
      <c r="A2113" s="11">
        <v>2107</v>
      </c>
      <c r="B2113" s="12" t="s">
        <v>147</v>
      </c>
      <c r="C2113" s="12" t="s">
        <v>156</v>
      </c>
      <c r="D2113" s="12">
        <v>10</v>
      </c>
      <c r="E2113" s="13" t="s">
        <v>4215</v>
      </c>
      <c r="F2113" s="57" t="s">
        <v>20</v>
      </c>
      <c r="G2113" s="12" t="s">
        <v>151</v>
      </c>
      <c r="H2113" s="12" t="s">
        <v>18</v>
      </c>
      <c r="I2113" s="14">
        <v>26582452000</v>
      </c>
      <c r="J2113" s="14">
        <v>15451387000</v>
      </c>
      <c r="K2113" s="14">
        <v>0</v>
      </c>
      <c r="L2113" s="14">
        <f t="shared" si="54"/>
        <v>42033839000</v>
      </c>
      <c r="M2113" s="12"/>
    </row>
    <row r="2114" spans="1:13" ht="18" customHeight="1">
      <c r="A2114" s="11">
        <v>2108</v>
      </c>
      <c r="B2114" s="12" t="s">
        <v>147</v>
      </c>
      <c r="C2114" s="12" t="s">
        <v>63</v>
      </c>
      <c r="D2114" s="12">
        <v>10</v>
      </c>
      <c r="E2114" s="13" t="s">
        <v>4217</v>
      </c>
      <c r="F2114" s="12" t="s">
        <v>64</v>
      </c>
      <c r="G2114" s="12" t="s">
        <v>151</v>
      </c>
      <c r="H2114" s="12" t="s">
        <v>18</v>
      </c>
      <c r="I2114" s="14">
        <v>50000000000</v>
      </c>
      <c r="J2114" s="14">
        <v>3500000000</v>
      </c>
      <c r="K2114" s="14"/>
      <c r="L2114" s="14">
        <f t="shared" si="54"/>
        <v>53500000000</v>
      </c>
      <c r="M2114" s="12"/>
    </row>
    <row r="2115" spans="1:13" ht="18" customHeight="1">
      <c r="A2115" s="11">
        <v>2109</v>
      </c>
      <c r="B2115" s="12" t="s">
        <v>147</v>
      </c>
      <c r="C2115" s="12" t="s">
        <v>63</v>
      </c>
      <c r="D2115" s="12">
        <v>10</v>
      </c>
      <c r="E2115" s="13" t="s">
        <v>4214</v>
      </c>
      <c r="F2115" s="12" t="s">
        <v>64</v>
      </c>
      <c r="G2115" s="12" t="s">
        <v>151</v>
      </c>
      <c r="H2115" s="12" t="s">
        <v>18</v>
      </c>
      <c r="I2115" s="14">
        <v>10000000000</v>
      </c>
      <c r="J2115" s="14">
        <v>1000000000</v>
      </c>
      <c r="K2115" s="14"/>
      <c r="L2115" s="14">
        <f t="shared" si="54"/>
        <v>11000000000</v>
      </c>
      <c r="M2115" s="12"/>
    </row>
    <row r="2116" spans="1:13" ht="18" customHeight="1">
      <c r="A2116" s="11">
        <v>2110</v>
      </c>
      <c r="B2116" s="12" t="s">
        <v>147</v>
      </c>
      <c r="C2116" s="12" t="s">
        <v>59</v>
      </c>
      <c r="D2116" s="12">
        <v>10</v>
      </c>
      <c r="E2116" s="13" t="s">
        <v>4222</v>
      </c>
      <c r="F2116" s="57" t="s">
        <v>20</v>
      </c>
      <c r="G2116" s="12" t="s">
        <v>150</v>
      </c>
      <c r="H2116" s="12" t="s">
        <v>18</v>
      </c>
      <c r="I2116" s="14">
        <v>942795000</v>
      </c>
      <c r="J2116" s="14">
        <v>4905026218</v>
      </c>
      <c r="K2116" s="14">
        <v>0</v>
      </c>
      <c r="L2116" s="14">
        <f t="shared" si="54"/>
        <v>5847821218</v>
      </c>
      <c r="M2116" s="12"/>
    </row>
    <row r="2117" spans="1:13" ht="18" customHeight="1">
      <c r="A2117" s="11">
        <v>2111</v>
      </c>
      <c r="B2117" s="12" t="s">
        <v>147</v>
      </c>
      <c r="C2117" s="12" t="s">
        <v>59</v>
      </c>
      <c r="D2117" s="12">
        <v>10</v>
      </c>
      <c r="E2117" s="13" t="s">
        <v>4221</v>
      </c>
      <c r="F2117" s="57" t="s">
        <v>20</v>
      </c>
      <c r="G2117" s="12" t="s">
        <v>151</v>
      </c>
      <c r="H2117" s="12" t="s">
        <v>18</v>
      </c>
      <c r="I2117" s="14">
        <v>317250000</v>
      </c>
      <c r="J2117" s="14">
        <v>2256000000</v>
      </c>
      <c r="K2117" s="14">
        <v>0</v>
      </c>
      <c r="L2117" s="14">
        <f t="shared" si="54"/>
        <v>2573250000</v>
      </c>
      <c r="M2117" s="12"/>
    </row>
    <row r="2118" spans="1:13" ht="18" customHeight="1">
      <c r="A2118" s="11">
        <v>2112</v>
      </c>
      <c r="B2118" s="12" t="s">
        <v>147</v>
      </c>
      <c r="C2118" s="12" t="s">
        <v>59</v>
      </c>
      <c r="D2118" s="12">
        <v>10</v>
      </c>
      <c r="E2118" s="13" t="s">
        <v>4212</v>
      </c>
      <c r="F2118" s="12" t="s">
        <v>73</v>
      </c>
      <c r="G2118" s="12" t="s">
        <v>151</v>
      </c>
      <c r="H2118" s="12" t="s">
        <v>18</v>
      </c>
      <c r="I2118" s="14">
        <v>96883000</v>
      </c>
      <c r="J2118" s="14">
        <v>0</v>
      </c>
      <c r="K2118" s="14">
        <v>0</v>
      </c>
      <c r="L2118" s="14">
        <f t="shared" si="54"/>
        <v>96883000</v>
      </c>
      <c r="M2118" s="12"/>
    </row>
    <row r="2119" spans="1:13" ht="18" customHeight="1">
      <c r="A2119" s="11">
        <v>2113</v>
      </c>
      <c r="B2119" s="12" t="s">
        <v>147</v>
      </c>
      <c r="C2119" s="12" t="s">
        <v>200</v>
      </c>
      <c r="D2119" s="12">
        <v>10</v>
      </c>
      <c r="E2119" s="13" t="s">
        <v>4223</v>
      </c>
      <c r="F2119" s="12" t="s">
        <v>73</v>
      </c>
      <c r="G2119" s="12" t="s">
        <v>198</v>
      </c>
      <c r="H2119" s="12" t="s">
        <v>26</v>
      </c>
      <c r="I2119" s="14">
        <v>95082000</v>
      </c>
      <c r="J2119" s="14">
        <v>0</v>
      </c>
      <c r="K2119" s="14">
        <v>0</v>
      </c>
      <c r="L2119" s="14">
        <f t="shared" si="54"/>
        <v>95082000</v>
      </c>
      <c r="M2119" s="12"/>
    </row>
    <row r="2120" spans="1:13" ht="18" customHeight="1">
      <c r="A2120" s="11">
        <v>2114</v>
      </c>
      <c r="B2120" s="12" t="s">
        <v>147</v>
      </c>
      <c r="C2120" s="12" t="s">
        <v>61</v>
      </c>
      <c r="D2120" s="12">
        <v>10</v>
      </c>
      <c r="E2120" s="13" t="s">
        <v>4216</v>
      </c>
      <c r="F2120" s="11" t="s">
        <v>62</v>
      </c>
      <c r="G2120" s="12" t="s">
        <v>117</v>
      </c>
      <c r="H2120" s="12" t="s">
        <v>1</v>
      </c>
      <c r="I2120" s="14">
        <f>199680000</f>
        <v>199680000</v>
      </c>
      <c r="J2120" s="14">
        <f>513130000</f>
        <v>513130000</v>
      </c>
      <c r="K2120" s="14"/>
      <c r="L2120" s="14">
        <f t="shared" si="54"/>
        <v>712810000</v>
      </c>
      <c r="M2120" s="12"/>
    </row>
    <row r="2121" spans="1:13" ht="18" customHeight="1">
      <c r="A2121" s="11">
        <v>2115</v>
      </c>
      <c r="B2121" s="12" t="s">
        <v>147</v>
      </c>
      <c r="C2121" s="12" t="s">
        <v>61</v>
      </c>
      <c r="D2121" s="12">
        <v>10</v>
      </c>
      <c r="E2121" s="13" t="s">
        <v>243</v>
      </c>
      <c r="F2121" s="11" t="s">
        <v>62</v>
      </c>
      <c r="G2121" s="12" t="s">
        <v>117</v>
      </c>
      <c r="H2121" s="12" t="s">
        <v>1</v>
      </c>
      <c r="I2121" s="14">
        <v>215000000</v>
      </c>
      <c r="J2121" s="14">
        <v>0</v>
      </c>
      <c r="K2121" s="14">
        <v>0</v>
      </c>
      <c r="L2121" s="14">
        <f t="shared" si="54"/>
        <v>215000000</v>
      </c>
      <c r="M2121" s="12"/>
    </row>
    <row r="2122" spans="1:13" ht="18" customHeight="1">
      <c r="A2122" s="11">
        <v>2116</v>
      </c>
      <c r="B2122" s="57" t="s">
        <v>147</v>
      </c>
      <c r="C2122" s="12" t="s">
        <v>61</v>
      </c>
      <c r="D2122" s="12">
        <v>10</v>
      </c>
      <c r="E2122" s="58" t="s">
        <v>4218</v>
      </c>
      <c r="F2122" s="11" t="s">
        <v>62</v>
      </c>
      <c r="G2122" s="12" t="s">
        <v>117</v>
      </c>
      <c r="H2122" s="12" t="s">
        <v>26</v>
      </c>
      <c r="I2122" s="14">
        <v>200000000</v>
      </c>
      <c r="J2122" s="14">
        <v>0</v>
      </c>
      <c r="K2122" s="14">
        <v>0</v>
      </c>
      <c r="L2122" s="14">
        <f t="shared" si="54"/>
        <v>200000000</v>
      </c>
      <c r="M2122" s="12"/>
    </row>
    <row r="2123" spans="1:13" ht="18" customHeight="1">
      <c r="A2123" s="11">
        <v>2117</v>
      </c>
      <c r="B2123" s="57" t="s">
        <v>147</v>
      </c>
      <c r="C2123" s="12" t="s">
        <v>61</v>
      </c>
      <c r="D2123" s="12">
        <v>10</v>
      </c>
      <c r="E2123" s="58" t="s">
        <v>4219</v>
      </c>
      <c r="F2123" s="11" t="s">
        <v>62</v>
      </c>
      <c r="G2123" s="12" t="s">
        <v>117</v>
      </c>
      <c r="H2123" s="12" t="s">
        <v>31</v>
      </c>
      <c r="I2123" s="14">
        <v>200000000</v>
      </c>
      <c r="J2123" s="14">
        <v>10000000</v>
      </c>
      <c r="K2123" s="14">
        <v>0</v>
      </c>
      <c r="L2123" s="14">
        <f t="shared" si="54"/>
        <v>210000000</v>
      </c>
      <c r="M2123" s="12" t="s">
        <v>329</v>
      </c>
    </row>
    <row r="2124" spans="1:13" ht="18" customHeight="1">
      <c r="A2124" s="11">
        <v>2118</v>
      </c>
      <c r="B2124" s="76" t="s">
        <v>147</v>
      </c>
      <c r="C2124" s="76" t="s">
        <v>155</v>
      </c>
      <c r="D2124" s="76">
        <v>10</v>
      </c>
      <c r="E2124" s="124" t="s">
        <v>4213</v>
      </c>
      <c r="F2124" s="57" t="s">
        <v>20</v>
      </c>
      <c r="G2124" s="12" t="s">
        <v>150</v>
      </c>
      <c r="H2124" s="12" t="s">
        <v>1</v>
      </c>
      <c r="I2124" s="14">
        <v>660000000</v>
      </c>
      <c r="J2124" s="14">
        <v>106000000</v>
      </c>
      <c r="K2124" s="14">
        <v>0</v>
      </c>
      <c r="L2124" s="14">
        <f t="shared" si="54"/>
        <v>766000000</v>
      </c>
      <c r="M2124" s="12"/>
    </row>
    <row r="2125" spans="1:13" ht="18" customHeight="1">
      <c r="A2125" s="11">
        <v>2119</v>
      </c>
      <c r="B2125" s="11" t="s">
        <v>4435</v>
      </c>
      <c r="C2125" s="11" t="s">
        <v>170</v>
      </c>
      <c r="D2125" s="11">
        <v>10</v>
      </c>
      <c r="E2125" s="20" t="s">
        <v>4636</v>
      </c>
      <c r="F2125" s="57" t="s">
        <v>20</v>
      </c>
      <c r="G2125" s="11" t="s">
        <v>150</v>
      </c>
      <c r="H2125" s="11" t="s">
        <v>26</v>
      </c>
      <c r="I2125" s="28">
        <v>80000000</v>
      </c>
      <c r="J2125" s="28">
        <v>300000000</v>
      </c>
      <c r="K2125" s="28"/>
      <c r="L2125" s="28">
        <f t="shared" si="54"/>
        <v>380000000</v>
      </c>
      <c r="M2125" s="11"/>
    </row>
    <row r="2126" spans="1:13" ht="18" customHeight="1">
      <c r="A2126" s="11">
        <v>2120</v>
      </c>
      <c r="B2126" s="11" t="s">
        <v>4435</v>
      </c>
      <c r="C2126" s="11" t="s">
        <v>170</v>
      </c>
      <c r="D2126" s="11">
        <v>10</v>
      </c>
      <c r="E2126" s="20" t="s">
        <v>4637</v>
      </c>
      <c r="F2126" s="57" t="s">
        <v>20</v>
      </c>
      <c r="G2126" s="11" t="s">
        <v>150</v>
      </c>
      <c r="H2126" s="11" t="s">
        <v>26</v>
      </c>
      <c r="I2126" s="28">
        <v>40000000</v>
      </c>
      <c r="J2126" s="28">
        <v>300000000</v>
      </c>
      <c r="K2126" s="28"/>
      <c r="L2126" s="28">
        <f t="shared" si="54"/>
        <v>340000000</v>
      </c>
      <c r="M2126" s="11"/>
    </row>
    <row r="2127" spans="1:13" ht="18" customHeight="1">
      <c r="A2127" s="11">
        <v>2121</v>
      </c>
      <c r="B2127" s="11" t="s">
        <v>4435</v>
      </c>
      <c r="C2127" s="11" t="s">
        <v>122</v>
      </c>
      <c r="D2127" s="11">
        <v>10</v>
      </c>
      <c r="E2127" s="20" t="s">
        <v>4640</v>
      </c>
      <c r="F2127" s="57" t="s">
        <v>20</v>
      </c>
      <c r="G2127" s="11" t="s">
        <v>150</v>
      </c>
      <c r="H2127" s="11" t="s">
        <v>18</v>
      </c>
      <c r="I2127" s="28">
        <v>1300000000</v>
      </c>
      <c r="J2127" s="28">
        <v>1040000000</v>
      </c>
      <c r="K2127" s="28">
        <v>72000000</v>
      </c>
      <c r="L2127" s="28">
        <f t="shared" si="54"/>
        <v>2412000000</v>
      </c>
      <c r="M2127" s="11"/>
    </row>
    <row r="2128" spans="1:13" ht="18" customHeight="1">
      <c r="A2128" s="11">
        <v>2122</v>
      </c>
      <c r="B2128" s="11" t="s">
        <v>4435</v>
      </c>
      <c r="C2128" s="11" t="s">
        <v>122</v>
      </c>
      <c r="D2128" s="11">
        <v>10</v>
      </c>
      <c r="E2128" s="20" t="s">
        <v>4639</v>
      </c>
      <c r="F2128" s="57" t="s">
        <v>20</v>
      </c>
      <c r="G2128" s="11" t="s">
        <v>150</v>
      </c>
      <c r="H2128" s="11" t="s">
        <v>26</v>
      </c>
      <c r="I2128" s="28">
        <v>100000000</v>
      </c>
      <c r="J2128" s="28">
        <v>140000000</v>
      </c>
      <c r="K2128" s="28">
        <v>0</v>
      </c>
      <c r="L2128" s="28">
        <f t="shared" ref="L2128:L2153" si="55">I2128+J2128+K2128</f>
        <v>240000000</v>
      </c>
      <c r="M2128" s="11"/>
    </row>
    <row r="2129" spans="1:13" ht="18" customHeight="1">
      <c r="A2129" s="11">
        <v>2123</v>
      </c>
      <c r="B2129" s="11" t="s">
        <v>4435</v>
      </c>
      <c r="C2129" s="11" t="s">
        <v>122</v>
      </c>
      <c r="D2129" s="11">
        <v>10</v>
      </c>
      <c r="E2129" s="20" t="s">
        <v>4638</v>
      </c>
      <c r="F2129" s="57" t="s">
        <v>20</v>
      </c>
      <c r="G2129" s="11" t="s">
        <v>150</v>
      </c>
      <c r="H2129" s="11" t="s">
        <v>1</v>
      </c>
      <c r="I2129" s="28">
        <v>1700000000</v>
      </c>
      <c r="J2129" s="28">
        <v>0</v>
      </c>
      <c r="K2129" s="28">
        <v>0</v>
      </c>
      <c r="L2129" s="28">
        <f t="shared" si="55"/>
        <v>1700000000</v>
      </c>
      <c r="M2129" s="11"/>
    </row>
    <row r="2130" spans="1:13" ht="18" customHeight="1">
      <c r="A2130" s="11">
        <v>2124</v>
      </c>
      <c r="B2130" s="11" t="s">
        <v>4435</v>
      </c>
      <c r="C2130" s="11" t="s">
        <v>4460</v>
      </c>
      <c r="D2130" s="11">
        <v>10</v>
      </c>
      <c r="E2130" s="20" t="s">
        <v>4641</v>
      </c>
      <c r="F2130" s="57" t="s">
        <v>20</v>
      </c>
      <c r="G2130" s="11" t="s">
        <v>150</v>
      </c>
      <c r="H2130" s="11" t="s">
        <v>0</v>
      </c>
      <c r="I2130" s="224">
        <v>300000000</v>
      </c>
      <c r="J2130" s="224">
        <v>440000000</v>
      </c>
      <c r="K2130" s="225"/>
      <c r="L2130" s="28">
        <f t="shared" si="55"/>
        <v>740000000</v>
      </c>
      <c r="M2130" s="11"/>
    </row>
    <row r="2131" spans="1:13" ht="18" customHeight="1">
      <c r="A2131" s="11">
        <v>2125</v>
      </c>
      <c r="B2131" s="12" t="s">
        <v>298</v>
      </c>
      <c r="C2131" s="57" t="s">
        <v>310</v>
      </c>
      <c r="D2131" s="57">
        <v>11</v>
      </c>
      <c r="E2131" s="71" t="s">
        <v>416</v>
      </c>
      <c r="F2131" s="57" t="s">
        <v>20</v>
      </c>
      <c r="G2131" s="12" t="s">
        <v>312</v>
      </c>
      <c r="H2131" s="72" t="s">
        <v>1</v>
      </c>
      <c r="I2131" s="44">
        <v>100000000</v>
      </c>
      <c r="J2131" s="44"/>
      <c r="K2131" s="44"/>
      <c r="L2131" s="44">
        <f t="shared" si="55"/>
        <v>100000000</v>
      </c>
      <c r="M2131" s="12"/>
    </row>
    <row r="2132" spans="1:13" ht="18" customHeight="1">
      <c r="A2132" s="11">
        <v>2126</v>
      </c>
      <c r="B2132" s="12" t="s">
        <v>543</v>
      </c>
      <c r="C2132" s="57" t="s">
        <v>557</v>
      </c>
      <c r="D2132" s="57">
        <v>11</v>
      </c>
      <c r="E2132" s="58" t="s">
        <v>731</v>
      </c>
      <c r="F2132" s="84" t="s">
        <v>116</v>
      </c>
      <c r="G2132" s="12" t="s">
        <v>17</v>
      </c>
      <c r="H2132" s="88" t="s">
        <v>26</v>
      </c>
      <c r="I2132" s="95">
        <v>12980678</v>
      </c>
      <c r="J2132" s="95">
        <v>2578869</v>
      </c>
      <c r="K2132" s="95">
        <v>0</v>
      </c>
      <c r="L2132" s="15">
        <f t="shared" si="55"/>
        <v>15559547</v>
      </c>
      <c r="M2132" s="29"/>
    </row>
    <row r="2133" spans="1:13" ht="18" customHeight="1">
      <c r="A2133" s="11">
        <v>2127</v>
      </c>
      <c r="B2133" s="12" t="s">
        <v>543</v>
      </c>
      <c r="C2133" s="11" t="s">
        <v>666</v>
      </c>
      <c r="D2133" s="11">
        <v>11</v>
      </c>
      <c r="E2133" s="67" t="s">
        <v>732</v>
      </c>
      <c r="F2133" s="57" t="s">
        <v>20</v>
      </c>
      <c r="G2133" s="11" t="s">
        <v>668</v>
      </c>
      <c r="H2133" s="11" t="s">
        <v>26</v>
      </c>
      <c r="I2133" s="30">
        <v>144000000</v>
      </c>
      <c r="J2133" s="30"/>
      <c r="K2133" s="30"/>
      <c r="L2133" s="15">
        <f t="shared" si="55"/>
        <v>144000000</v>
      </c>
      <c r="M2133" s="29"/>
    </row>
    <row r="2134" spans="1:13" ht="18" customHeight="1">
      <c r="A2134" s="11">
        <v>2128</v>
      </c>
      <c r="B2134" s="11" t="s">
        <v>889</v>
      </c>
      <c r="C2134" s="11" t="s">
        <v>29</v>
      </c>
      <c r="D2134" s="11">
        <v>11</v>
      </c>
      <c r="E2134" s="20" t="s">
        <v>968</v>
      </c>
      <c r="F2134" s="11" t="s">
        <v>62</v>
      </c>
      <c r="G2134" s="11" t="s">
        <v>37</v>
      </c>
      <c r="H2134" s="11" t="s">
        <v>18</v>
      </c>
      <c r="I2134" s="15">
        <v>173479678</v>
      </c>
      <c r="J2134" s="15">
        <v>17335561</v>
      </c>
      <c r="K2134" s="15">
        <v>0</v>
      </c>
      <c r="L2134" s="14">
        <f t="shared" si="55"/>
        <v>190815239</v>
      </c>
      <c r="M2134" s="11"/>
    </row>
    <row r="2135" spans="1:13" ht="18" customHeight="1">
      <c r="A2135" s="11">
        <v>2129</v>
      </c>
      <c r="B2135" s="11" t="s">
        <v>889</v>
      </c>
      <c r="C2135" s="12" t="s">
        <v>991</v>
      </c>
      <c r="D2135" s="12">
        <v>11</v>
      </c>
      <c r="E2135" s="80" t="s">
        <v>1065</v>
      </c>
      <c r="F2135" s="57" t="s">
        <v>20</v>
      </c>
      <c r="G2135" s="12" t="s">
        <v>17</v>
      </c>
      <c r="H2135" s="12" t="s">
        <v>1</v>
      </c>
      <c r="I2135" s="14">
        <v>3000000000</v>
      </c>
      <c r="J2135" s="14">
        <v>0</v>
      </c>
      <c r="K2135" s="14">
        <v>0</v>
      </c>
      <c r="L2135" s="14">
        <f t="shared" si="55"/>
        <v>3000000000</v>
      </c>
      <c r="M2135" s="12"/>
    </row>
    <row r="2136" spans="1:13" ht="18" customHeight="1">
      <c r="A2136" s="11">
        <v>2130</v>
      </c>
      <c r="B2136" s="11" t="s">
        <v>889</v>
      </c>
      <c r="C2136" s="12" t="s">
        <v>991</v>
      </c>
      <c r="D2136" s="12">
        <v>11</v>
      </c>
      <c r="E2136" s="80" t="s">
        <v>1020</v>
      </c>
      <c r="F2136" s="57" t="s">
        <v>20</v>
      </c>
      <c r="G2136" s="12" t="s">
        <v>17</v>
      </c>
      <c r="H2136" s="12" t="s">
        <v>1</v>
      </c>
      <c r="I2136" s="14">
        <v>700000000</v>
      </c>
      <c r="J2136" s="14">
        <v>0</v>
      </c>
      <c r="K2136" s="14">
        <v>0</v>
      </c>
      <c r="L2136" s="14">
        <f t="shared" si="55"/>
        <v>700000000</v>
      </c>
      <c r="M2136" s="69"/>
    </row>
    <row r="2137" spans="1:13" ht="18" customHeight="1">
      <c r="A2137" s="11">
        <v>2131</v>
      </c>
      <c r="B2137" s="11" t="s">
        <v>889</v>
      </c>
      <c r="C2137" s="32" t="s">
        <v>909</v>
      </c>
      <c r="D2137" s="105">
        <v>11</v>
      </c>
      <c r="E2137" s="33" t="s">
        <v>937</v>
      </c>
      <c r="F2137" s="12" t="s">
        <v>116</v>
      </c>
      <c r="G2137" s="11" t="s">
        <v>17</v>
      </c>
      <c r="H2137" s="32" t="s">
        <v>1</v>
      </c>
      <c r="I2137" s="45">
        <v>93745937</v>
      </c>
      <c r="J2137" s="45">
        <v>0</v>
      </c>
      <c r="K2137" s="45">
        <v>0</v>
      </c>
      <c r="L2137" s="14">
        <f t="shared" si="55"/>
        <v>93745937</v>
      </c>
      <c r="M2137" s="32"/>
    </row>
    <row r="2138" spans="1:13" ht="18" customHeight="1">
      <c r="A2138" s="11">
        <v>2132</v>
      </c>
      <c r="B2138" s="11" t="s">
        <v>889</v>
      </c>
      <c r="C2138" s="11" t="s">
        <v>170</v>
      </c>
      <c r="D2138" s="11">
        <v>11</v>
      </c>
      <c r="E2138" s="20" t="s">
        <v>904</v>
      </c>
      <c r="F2138" s="57" t="s">
        <v>20</v>
      </c>
      <c r="G2138" s="11" t="s">
        <v>17</v>
      </c>
      <c r="H2138" s="11" t="s">
        <v>31</v>
      </c>
      <c r="I2138" s="15">
        <v>30000000</v>
      </c>
      <c r="J2138" s="15">
        <v>0</v>
      </c>
      <c r="K2138" s="15">
        <v>0</v>
      </c>
      <c r="L2138" s="14">
        <f t="shared" si="55"/>
        <v>30000000</v>
      </c>
      <c r="M2138" s="29" t="s">
        <v>397</v>
      </c>
    </row>
    <row r="2139" spans="1:13" ht="18" customHeight="1">
      <c r="A2139" s="11">
        <v>2133</v>
      </c>
      <c r="B2139" s="11" t="s">
        <v>889</v>
      </c>
      <c r="C2139" s="108" t="s">
        <v>122</v>
      </c>
      <c r="D2139" s="108">
        <v>11</v>
      </c>
      <c r="E2139" s="109" t="s">
        <v>1045</v>
      </c>
      <c r="F2139" s="57" t="s">
        <v>20</v>
      </c>
      <c r="G2139" s="12" t="s">
        <v>17</v>
      </c>
      <c r="H2139" s="108" t="s">
        <v>1</v>
      </c>
      <c r="I2139" s="110">
        <v>1500000000</v>
      </c>
      <c r="J2139" s="110">
        <v>0</v>
      </c>
      <c r="K2139" s="110">
        <v>0</v>
      </c>
      <c r="L2139" s="14">
        <f t="shared" si="55"/>
        <v>1500000000</v>
      </c>
      <c r="M2139" s="12"/>
    </row>
    <row r="2140" spans="1:13" ht="18" customHeight="1">
      <c r="A2140" s="11">
        <v>2134</v>
      </c>
      <c r="B2140" s="12" t="s">
        <v>1418</v>
      </c>
      <c r="C2140" s="12" t="s">
        <v>1451</v>
      </c>
      <c r="D2140" s="12">
        <v>11</v>
      </c>
      <c r="E2140" s="13" t="s">
        <v>1496</v>
      </c>
      <c r="F2140" s="11" t="s">
        <v>62</v>
      </c>
      <c r="G2140" s="12" t="s">
        <v>229</v>
      </c>
      <c r="H2140" s="12" t="s">
        <v>18</v>
      </c>
      <c r="I2140" s="44">
        <v>15000000</v>
      </c>
      <c r="J2140" s="44">
        <v>0</v>
      </c>
      <c r="K2140" s="44"/>
      <c r="L2140" s="44">
        <f t="shared" si="55"/>
        <v>15000000</v>
      </c>
      <c r="M2140" s="12"/>
    </row>
    <row r="2141" spans="1:13" ht="18" customHeight="1">
      <c r="A2141" s="11">
        <v>2135</v>
      </c>
      <c r="B2141" s="12" t="s">
        <v>1418</v>
      </c>
      <c r="C2141" s="76" t="s">
        <v>170</v>
      </c>
      <c r="D2141" s="76">
        <v>11</v>
      </c>
      <c r="E2141" s="124" t="s">
        <v>1495</v>
      </c>
      <c r="F2141" s="57" t="s">
        <v>20</v>
      </c>
      <c r="G2141" s="76" t="s">
        <v>57</v>
      </c>
      <c r="H2141" s="76" t="s">
        <v>26</v>
      </c>
      <c r="I2141" s="125">
        <v>224999324</v>
      </c>
      <c r="J2141" s="125">
        <v>89700000</v>
      </c>
      <c r="K2141" s="125">
        <v>0</v>
      </c>
      <c r="L2141" s="44">
        <f t="shared" si="55"/>
        <v>314699324</v>
      </c>
      <c r="M2141" s="126"/>
    </row>
    <row r="2142" spans="1:13" ht="18" customHeight="1">
      <c r="A2142" s="11">
        <v>2136</v>
      </c>
      <c r="B2142" s="12" t="s">
        <v>58</v>
      </c>
      <c r="C2142" s="11" t="s">
        <v>1638</v>
      </c>
      <c r="D2142" s="11">
        <v>11</v>
      </c>
      <c r="E2142" s="20" t="s">
        <v>1766</v>
      </c>
      <c r="F2142" s="57" t="s">
        <v>20</v>
      </c>
      <c r="G2142" s="11" t="s">
        <v>37</v>
      </c>
      <c r="H2142" s="11" t="s">
        <v>26</v>
      </c>
      <c r="I2142" s="28">
        <v>800000000</v>
      </c>
      <c r="J2142" s="28">
        <v>4770000000</v>
      </c>
      <c r="K2142" s="28">
        <v>0</v>
      </c>
      <c r="L2142" s="28">
        <f t="shared" si="55"/>
        <v>5570000000</v>
      </c>
      <c r="M2142" s="11"/>
    </row>
    <row r="2143" spans="1:13" ht="18" customHeight="1">
      <c r="A2143" s="11">
        <v>2137</v>
      </c>
      <c r="B2143" s="12" t="s">
        <v>58</v>
      </c>
      <c r="C2143" s="11" t="s">
        <v>1638</v>
      </c>
      <c r="D2143" s="11">
        <v>11</v>
      </c>
      <c r="E2143" s="20" t="s">
        <v>1767</v>
      </c>
      <c r="F2143" s="57" t="s">
        <v>20</v>
      </c>
      <c r="G2143" s="11" t="s">
        <v>37</v>
      </c>
      <c r="H2143" s="11" t="s">
        <v>31</v>
      </c>
      <c r="I2143" s="28">
        <v>720000000</v>
      </c>
      <c r="J2143" s="28">
        <v>5437557000</v>
      </c>
      <c r="K2143" s="28">
        <v>0</v>
      </c>
      <c r="L2143" s="28">
        <f t="shared" si="55"/>
        <v>6157557000</v>
      </c>
      <c r="M2143" s="11" t="s">
        <v>397</v>
      </c>
    </row>
    <row r="2144" spans="1:13" ht="18" customHeight="1">
      <c r="A2144" s="11">
        <v>2138</v>
      </c>
      <c r="B2144" s="12" t="s">
        <v>58</v>
      </c>
      <c r="C2144" s="11" t="s">
        <v>1638</v>
      </c>
      <c r="D2144" s="11">
        <v>11</v>
      </c>
      <c r="E2144" s="20" t="s">
        <v>1768</v>
      </c>
      <c r="F2144" s="57" t="s">
        <v>20</v>
      </c>
      <c r="G2144" s="11" t="s">
        <v>37</v>
      </c>
      <c r="H2144" s="11" t="s">
        <v>26</v>
      </c>
      <c r="I2144" s="28">
        <v>377000000</v>
      </c>
      <c r="J2144" s="28">
        <v>1183863000</v>
      </c>
      <c r="K2144" s="28"/>
      <c r="L2144" s="28">
        <f t="shared" si="55"/>
        <v>1560863000</v>
      </c>
      <c r="M2144" s="11"/>
    </row>
    <row r="2145" spans="1:13" ht="18" customHeight="1">
      <c r="A2145" s="11">
        <v>2139</v>
      </c>
      <c r="B2145" s="12" t="s">
        <v>58</v>
      </c>
      <c r="C2145" s="11" t="s">
        <v>1638</v>
      </c>
      <c r="D2145" s="11">
        <v>11</v>
      </c>
      <c r="E2145" s="20" t="s">
        <v>1769</v>
      </c>
      <c r="F2145" s="57" t="s">
        <v>20</v>
      </c>
      <c r="G2145" s="11" t="s">
        <v>37</v>
      </c>
      <c r="H2145" s="11" t="s">
        <v>26</v>
      </c>
      <c r="I2145" s="28">
        <v>800000000</v>
      </c>
      <c r="J2145" s="28">
        <v>4770000000</v>
      </c>
      <c r="K2145" s="28">
        <v>0</v>
      </c>
      <c r="L2145" s="28">
        <f t="shared" si="55"/>
        <v>5570000000</v>
      </c>
      <c r="M2145" s="11"/>
    </row>
    <row r="2146" spans="1:13" ht="18" customHeight="1">
      <c r="A2146" s="11">
        <v>2140</v>
      </c>
      <c r="B2146" s="12" t="s">
        <v>58</v>
      </c>
      <c r="C2146" s="11" t="s">
        <v>1638</v>
      </c>
      <c r="D2146" s="11">
        <v>11</v>
      </c>
      <c r="E2146" s="20" t="s">
        <v>1765</v>
      </c>
      <c r="F2146" s="57" t="s">
        <v>20</v>
      </c>
      <c r="G2146" s="11" t="s">
        <v>37</v>
      </c>
      <c r="H2146" s="11" t="s">
        <v>26</v>
      </c>
      <c r="I2146" s="28">
        <v>166000000</v>
      </c>
      <c r="J2146" s="28">
        <v>36000000</v>
      </c>
      <c r="K2146" s="28">
        <v>0</v>
      </c>
      <c r="L2146" s="28">
        <f t="shared" si="55"/>
        <v>202000000</v>
      </c>
      <c r="M2146" s="11"/>
    </row>
    <row r="2147" spans="1:13" ht="18" customHeight="1">
      <c r="A2147" s="11">
        <v>2141</v>
      </c>
      <c r="B2147" s="46" t="s">
        <v>1919</v>
      </c>
      <c r="C2147" s="46" t="s">
        <v>115</v>
      </c>
      <c r="D2147" s="46">
        <v>11</v>
      </c>
      <c r="E2147" s="53" t="s">
        <v>2229</v>
      </c>
      <c r="F2147" s="46" t="s">
        <v>116</v>
      </c>
      <c r="G2147" s="46" t="s">
        <v>151</v>
      </c>
      <c r="H2147" s="46" t="s">
        <v>26</v>
      </c>
      <c r="I2147" s="133">
        <v>110000000</v>
      </c>
      <c r="J2147" s="133">
        <v>530000000</v>
      </c>
      <c r="K2147" s="133">
        <v>0</v>
      </c>
      <c r="L2147" s="133">
        <f t="shared" si="55"/>
        <v>640000000</v>
      </c>
      <c r="M2147" s="29"/>
    </row>
    <row r="2148" spans="1:13" ht="18" customHeight="1">
      <c r="A2148" s="11">
        <v>2142</v>
      </c>
      <c r="B2148" s="46" t="s">
        <v>1919</v>
      </c>
      <c r="C2148" s="46" t="s">
        <v>376</v>
      </c>
      <c r="D2148" s="46">
        <v>11</v>
      </c>
      <c r="E2148" s="53" t="s">
        <v>2228</v>
      </c>
      <c r="F2148" s="11" t="s">
        <v>62</v>
      </c>
      <c r="G2148" s="46" t="s">
        <v>151</v>
      </c>
      <c r="H2148" s="46" t="s">
        <v>31</v>
      </c>
      <c r="I2148" s="133">
        <v>550000000</v>
      </c>
      <c r="J2148" s="133">
        <v>50000000</v>
      </c>
      <c r="K2148" s="133">
        <v>0</v>
      </c>
      <c r="L2148" s="133">
        <f t="shared" si="55"/>
        <v>600000000</v>
      </c>
      <c r="M2148" s="29" t="s">
        <v>734</v>
      </c>
    </row>
    <row r="2149" spans="1:13" ht="18" customHeight="1">
      <c r="A2149" s="11">
        <v>2143</v>
      </c>
      <c r="B2149" s="108" t="s">
        <v>79</v>
      </c>
      <c r="C2149" s="108" t="s">
        <v>83</v>
      </c>
      <c r="D2149" s="108">
        <v>11</v>
      </c>
      <c r="E2149" s="70" t="s">
        <v>2314</v>
      </c>
      <c r="F2149" s="57" t="s">
        <v>20</v>
      </c>
      <c r="G2149" s="46" t="s">
        <v>202</v>
      </c>
      <c r="H2149" s="108" t="s">
        <v>26</v>
      </c>
      <c r="I2149" s="54">
        <v>1000000000</v>
      </c>
      <c r="J2149" s="54">
        <v>3200000000</v>
      </c>
      <c r="K2149" s="52"/>
      <c r="L2149" s="14">
        <f t="shared" si="55"/>
        <v>4200000000</v>
      </c>
      <c r="M2149" s="46"/>
    </row>
    <row r="2150" spans="1:13" ht="18" customHeight="1">
      <c r="A2150" s="11">
        <v>2144</v>
      </c>
      <c r="B2150" s="12" t="s">
        <v>2232</v>
      </c>
      <c r="C2150" s="12" t="s">
        <v>59</v>
      </c>
      <c r="D2150" s="12">
        <v>11</v>
      </c>
      <c r="E2150" s="16" t="s">
        <v>2313</v>
      </c>
      <c r="F2150" s="12" t="s">
        <v>73</v>
      </c>
      <c r="G2150" s="12" t="s">
        <v>172</v>
      </c>
      <c r="H2150" s="12" t="s">
        <v>26</v>
      </c>
      <c r="I2150" s="14">
        <v>150000000</v>
      </c>
      <c r="J2150" s="14">
        <v>0</v>
      </c>
      <c r="K2150" s="14">
        <v>0</v>
      </c>
      <c r="L2150" s="14">
        <f t="shared" si="55"/>
        <v>150000000</v>
      </c>
      <c r="M2150" s="12"/>
    </row>
    <row r="2151" spans="1:13" ht="18" customHeight="1">
      <c r="A2151" s="11">
        <v>2145</v>
      </c>
      <c r="B2151" s="46" t="s">
        <v>2232</v>
      </c>
      <c r="C2151" s="46" t="s">
        <v>148</v>
      </c>
      <c r="D2151" s="46">
        <v>11</v>
      </c>
      <c r="E2151" s="55" t="s">
        <v>2315</v>
      </c>
      <c r="F2151" s="57" t="s">
        <v>20</v>
      </c>
      <c r="G2151" s="46" t="s">
        <v>229</v>
      </c>
      <c r="H2151" s="12" t="s">
        <v>26</v>
      </c>
      <c r="I2151" s="52">
        <v>7100000000</v>
      </c>
      <c r="J2151" s="52">
        <v>23700000000</v>
      </c>
      <c r="K2151" s="52">
        <v>500000000</v>
      </c>
      <c r="L2151" s="14">
        <f t="shared" si="55"/>
        <v>31300000000</v>
      </c>
      <c r="M2151" s="46"/>
    </row>
    <row r="2152" spans="1:13" ht="18" customHeight="1">
      <c r="A2152" s="11">
        <v>2146</v>
      </c>
      <c r="B2152" s="11" t="s">
        <v>2232</v>
      </c>
      <c r="C2152" s="11" t="s">
        <v>61</v>
      </c>
      <c r="D2152" s="11">
        <v>11</v>
      </c>
      <c r="E2152" s="22" t="s">
        <v>2317</v>
      </c>
      <c r="F2152" s="11" t="s">
        <v>62</v>
      </c>
      <c r="G2152" s="11" t="s">
        <v>202</v>
      </c>
      <c r="H2152" s="11" t="s">
        <v>31</v>
      </c>
      <c r="I2152" s="15">
        <v>320000000</v>
      </c>
      <c r="J2152" s="15">
        <v>0</v>
      </c>
      <c r="K2152" s="15"/>
      <c r="L2152" s="14">
        <f t="shared" si="55"/>
        <v>320000000</v>
      </c>
      <c r="M2152" s="11" t="s">
        <v>329</v>
      </c>
    </row>
    <row r="2153" spans="1:13" ht="18" customHeight="1">
      <c r="A2153" s="11">
        <v>2147</v>
      </c>
      <c r="B2153" s="11" t="s">
        <v>2232</v>
      </c>
      <c r="C2153" s="11" t="s">
        <v>61</v>
      </c>
      <c r="D2153" s="11">
        <v>11</v>
      </c>
      <c r="E2153" s="22" t="s">
        <v>2316</v>
      </c>
      <c r="F2153" s="11" t="s">
        <v>62</v>
      </c>
      <c r="G2153" s="11" t="s">
        <v>172</v>
      </c>
      <c r="H2153" s="11" t="s">
        <v>26</v>
      </c>
      <c r="I2153" s="15">
        <v>100000000</v>
      </c>
      <c r="J2153" s="15">
        <v>50000000</v>
      </c>
      <c r="K2153" s="15"/>
      <c r="L2153" s="14">
        <f t="shared" si="55"/>
        <v>150000000</v>
      </c>
      <c r="M2153" s="11"/>
    </row>
    <row r="2154" spans="1:13" ht="18" customHeight="1">
      <c r="A2154" s="11">
        <v>2148</v>
      </c>
      <c r="B2154" s="11" t="s">
        <v>95</v>
      </c>
      <c r="C2154" s="11" t="s">
        <v>103</v>
      </c>
      <c r="D2154" s="11">
        <v>11</v>
      </c>
      <c r="E2154" s="20" t="s">
        <v>2825</v>
      </c>
      <c r="F2154" s="11" t="s">
        <v>62</v>
      </c>
      <c r="G2154" s="11" t="s">
        <v>57</v>
      </c>
      <c r="H2154" s="11" t="s">
        <v>26</v>
      </c>
      <c r="I2154" s="15">
        <v>140000000</v>
      </c>
      <c r="J2154" s="15">
        <v>26000000</v>
      </c>
      <c r="K2154" s="15">
        <v>0</v>
      </c>
      <c r="L2154" s="15">
        <v>166000000</v>
      </c>
      <c r="M2154" s="11"/>
    </row>
    <row r="2155" spans="1:13" ht="18" customHeight="1">
      <c r="A2155" s="11">
        <v>2149</v>
      </c>
      <c r="B2155" s="11" t="s">
        <v>95</v>
      </c>
      <c r="C2155" s="11" t="s">
        <v>168</v>
      </c>
      <c r="D2155" s="11">
        <v>11</v>
      </c>
      <c r="E2155" s="20" t="s">
        <v>2826</v>
      </c>
      <c r="F2155" s="57" t="s">
        <v>20</v>
      </c>
      <c r="G2155" s="11" t="s">
        <v>104</v>
      </c>
      <c r="H2155" s="11" t="s">
        <v>26</v>
      </c>
      <c r="I2155" s="15">
        <v>3000000000</v>
      </c>
      <c r="J2155" s="15">
        <v>0</v>
      </c>
      <c r="K2155" s="15">
        <v>0</v>
      </c>
      <c r="L2155" s="15">
        <v>3000000000</v>
      </c>
      <c r="M2155" s="11"/>
    </row>
    <row r="2156" spans="1:13" ht="18" customHeight="1">
      <c r="A2156" s="11">
        <v>2150</v>
      </c>
      <c r="B2156" s="11" t="s">
        <v>95</v>
      </c>
      <c r="C2156" s="11" t="s">
        <v>168</v>
      </c>
      <c r="D2156" s="11">
        <v>11</v>
      </c>
      <c r="E2156" s="20" t="s">
        <v>2827</v>
      </c>
      <c r="F2156" s="57" t="s">
        <v>20</v>
      </c>
      <c r="G2156" s="11" t="s">
        <v>104</v>
      </c>
      <c r="H2156" s="11" t="s">
        <v>26</v>
      </c>
      <c r="I2156" s="15">
        <v>500000000</v>
      </c>
      <c r="J2156" s="15">
        <v>0</v>
      </c>
      <c r="K2156" s="15">
        <v>0</v>
      </c>
      <c r="L2156" s="15">
        <v>500000000</v>
      </c>
      <c r="M2156" s="11"/>
    </row>
    <row r="2157" spans="1:13" ht="18" customHeight="1">
      <c r="A2157" s="11">
        <v>2151</v>
      </c>
      <c r="B2157" s="11" t="s">
        <v>95</v>
      </c>
      <c r="C2157" s="11" t="s">
        <v>166</v>
      </c>
      <c r="D2157" s="11">
        <v>11</v>
      </c>
      <c r="E2157" s="20" t="s">
        <v>2824</v>
      </c>
      <c r="F2157" s="57" t="s">
        <v>20</v>
      </c>
      <c r="G2157" s="11" t="s">
        <v>57</v>
      </c>
      <c r="H2157" s="11" t="s">
        <v>18</v>
      </c>
      <c r="I2157" s="15">
        <v>800000000</v>
      </c>
      <c r="J2157" s="15">
        <v>200000000</v>
      </c>
      <c r="K2157" s="15"/>
      <c r="L2157" s="15">
        <v>1000000000</v>
      </c>
      <c r="M2157" s="11"/>
    </row>
    <row r="2158" spans="1:13" ht="18" customHeight="1">
      <c r="A2158" s="11">
        <v>2152</v>
      </c>
      <c r="B2158" s="11" t="s">
        <v>130</v>
      </c>
      <c r="C2158" s="11" t="s">
        <v>43</v>
      </c>
      <c r="D2158" s="11">
        <v>11</v>
      </c>
      <c r="E2158" s="22" t="s">
        <v>3386</v>
      </c>
      <c r="F2158" s="57" t="s">
        <v>20</v>
      </c>
      <c r="G2158" s="11" t="s">
        <v>70</v>
      </c>
      <c r="H2158" s="11" t="s">
        <v>31</v>
      </c>
      <c r="I2158" s="15">
        <v>1301000000</v>
      </c>
      <c r="J2158" s="15">
        <v>1419000000</v>
      </c>
      <c r="K2158" s="15"/>
      <c r="L2158" s="15">
        <f t="shared" ref="L2158:L2194" si="56">I2158+J2158+K2158</f>
        <v>2720000000</v>
      </c>
      <c r="M2158" s="29" t="s">
        <v>90</v>
      </c>
    </row>
    <row r="2159" spans="1:13" ht="18" customHeight="1">
      <c r="A2159" s="11">
        <v>2153</v>
      </c>
      <c r="B2159" s="11" t="s">
        <v>130</v>
      </c>
      <c r="C2159" s="11" t="s">
        <v>43</v>
      </c>
      <c r="D2159" s="11">
        <v>11</v>
      </c>
      <c r="E2159" s="22" t="s">
        <v>3387</v>
      </c>
      <c r="F2159" s="57" t="s">
        <v>20</v>
      </c>
      <c r="G2159" s="11" t="s">
        <v>70</v>
      </c>
      <c r="H2159" s="11" t="s">
        <v>31</v>
      </c>
      <c r="I2159" s="15">
        <v>100000000</v>
      </c>
      <c r="J2159" s="15">
        <v>200000000</v>
      </c>
      <c r="K2159" s="15">
        <v>5000000</v>
      </c>
      <c r="L2159" s="15">
        <f t="shared" si="56"/>
        <v>305000000</v>
      </c>
      <c r="M2159" s="29" t="s">
        <v>90</v>
      </c>
    </row>
    <row r="2160" spans="1:13" ht="18" customHeight="1">
      <c r="A2160" s="11">
        <v>2154</v>
      </c>
      <c r="B2160" s="11" t="s">
        <v>130</v>
      </c>
      <c r="C2160" s="11" t="s">
        <v>135</v>
      </c>
      <c r="D2160" s="11">
        <v>11</v>
      </c>
      <c r="E2160" s="22" t="s">
        <v>3388</v>
      </c>
      <c r="F2160" s="57" t="s">
        <v>20</v>
      </c>
      <c r="G2160" s="11" t="s">
        <v>70</v>
      </c>
      <c r="H2160" s="11" t="s">
        <v>26</v>
      </c>
      <c r="I2160" s="15">
        <v>2400000000</v>
      </c>
      <c r="J2160" s="15">
        <v>30000000</v>
      </c>
      <c r="K2160" s="15"/>
      <c r="L2160" s="15">
        <f t="shared" si="56"/>
        <v>2430000000</v>
      </c>
      <c r="M2160" s="29"/>
    </row>
    <row r="2161" spans="1:13" ht="18" customHeight="1">
      <c r="A2161" s="11">
        <v>2155</v>
      </c>
      <c r="B2161" s="11" t="s">
        <v>130</v>
      </c>
      <c r="C2161" s="11" t="s">
        <v>135</v>
      </c>
      <c r="D2161" s="11">
        <v>11</v>
      </c>
      <c r="E2161" s="22" t="s">
        <v>268</v>
      </c>
      <c r="F2161" s="57" t="s">
        <v>20</v>
      </c>
      <c r="G2161" s="11" t="s">
        <v>70</v>
      </c>
      <c r="H2161" s="11" t="s">
        <v>18</v>
      </c>
      <c r="I2161" s="15">
        <v>1200000000</v>
      </c>
      <c r="J2161" s="15">
        <v>10000000</v>
      </c>
      <c r="K2161" s="15"/>
      <c r="L2161" s="15">
        <f t="shared" si="56"/>
        <v>1210000000</v>
      </c>
      <c r="M2161" s="29"/>
    </row>
    <row r="2162" spans="1:13" ht="18" customHeight="1">
      <c r="A2162" s="11">
        <v>2156</v>
      </c>
      <c r="B2162" s="57" t="s">
        <v>3544</v>
      </c>
      <c r="C2162" s="11" t="s">
        <v>3582</v>
      </c>
      <c r="D2162" s="11">
        <v>11</v>
      </c>
      <c r="E2162" s="22" t="s">
        <v>3684</v>
      </c>
      <c r="F2162" s="57" t="s">
        <v>20</v>
      </c>
      <c r="G2162" s="11" t="s">
        <v>176</v>
      </c>
      <c r="H2162" s="11" t="s">
        <v>1</v>
      </c>
      <c r="I2162" s="15">
        <v>2550000000</v>
      </c>
      <c r="J2162" s="15"/>
      <c r="K2162" s="15"/>
      <c r="L2162" s="15">
        <f t="shared" si="56"/>
        <v>2550000000</v>
      </c>
      <c r="M2162" s="29"/>
    </row>
    <row r="2163" spans="1:13" ht="18" customHeight="1">
      <c r="A2163" s="11">
        <v>2157</v>
      </c>
      <c r="B2163" s="12" t="s">
        <v>147</v>
      </c>
      <c r="C2163" s="12" t="s">
        <v>59</v>
      </c>
      <c r="D2163" s="12">
        <v>11</v>
      </c>
      <c r="E2163" s="13" t="s">
        <v>4230</v>
      </c>
      <c r="F2163" s="57" t="s">
        <v>20</v>
      </c>
      <c r="G2163" s="12" t="s">
        <v>150</v>
      </c>
      <c r="H2163" s="12" t="s">
        <v>18</v>
      </c>
      <c r="I2163" s="14">
        <v>140628000</v>
      </c>
      <c r="J2163" s="14">
        <v>47330528</v>
      </c>
      <c r="K2163" s="14">
        <v>0</v>
      </c>
      <c r="L2163" s="14">
        <f t="shared" si="56"/>
        <v>187958528</v>
      </c>
      <c r="M2163" s="12"/>
    </row>
    <row r="2164" spans="1:13" ht="18" customHeight="1">
      <c r="A2164" s="11">
        <v>2158</v>
      </c>
      <c r="B2164" s="12" t="s">
        <v>147</v>
      </c>
      <c r="C2164" s="12" t="s">
        <v>148</v>
      </c>
      <c r="D2164" s="12">
        <v>11</v>
      </c>
      <c r="E2164" s="109" t="s">
        <v>4225</v>
      </c>
      <c r="F2164" s="57" t="s">
        <v>20</v>
      </c>
      <c r="G2164" s="12" t="s">
        <v>117</v>
      </c>
      <c r="H2164" s="12" t="s">
        <v>0</v>
      </c>
      <c r="I2164" s="14">
        <v>1142000000</v>
      </c>
      <c r="J2164" s="14">
        <v>2628000000</v>
      </c>
      <c r="K2164" s="14">
        <v>26214000</v>
      </c>
      <c r="L2164" s="14">
        <f t="shared" si="56"/>
        <v>3796214000</v>
      </c>
      <c r="M2164" s="12"/>
    </row>
    <row r="2165" spans="1:13" ht="18" customHeight="1">
      <c r="A2165" s="11">
        <v>2159</v>
      </c>
      <c r="B2165" s="12" t="s">
        <v>147</v>
      </c>
      <c r="C2165" s="12" t="s">
        <v>155</v>
      </c>
      <c r="D2165" s="12">
        <v>11</v>
      </c>
      <c r="E2165" s="13" t="s">
        <v>4226</v>
      </c>
      <c r="F2165" s="12" t="s">
        <v>16</v>
      </c>
      <c r="G2165" s="12" t="s">
        <v>150</v>
      </c>
      <c r="H2165" s="12" t="s">
        <v>1</v>
      </c>
      <c r="I2165" s="14">
        <v>9067000000</v>
      </c>
      <c r="J2165" s="14">
        <v>3518000000</v>
      </c>
      <c r="K2165" s="14">
        <v>640000000</v>
      </c>
      <c r="L2165" s="14">
        <f t="shared" si="56"/>
        <v>13225000000</v>
      </c>
      <c r="M2165" s="12"/>
    </row>
    <row r="2166" spans="1:13" ht="18" customHeight="1">
      <c r="A2166" s="11">
        <v>2160</v>
      </c>
      <c r="B2166" s="76" t="s">
        <v>147</v>
      </c>
      <c r="C2166" s="76" t="s">
        <v>155</v>
      </c>
      <c r="D2166" s="76">
        <v>11</v>
      </c>
      <c r="E2166" s="124" t="s">
        <v>4227</v>
      </c>
      <c r="F2166" s="57" t="s">
        <v>20</v>
      </c>
      <c r="G2166" s="12" t="s">
        <v>150</v>
      </c>
      <c r="H2166" s="12" t="s">
        <v>1</v>
      </c>
      <c r="I2166" s="14">
        <v>1350000000</v>
      </c>
      <c r="J2166" s="14">
        <v>1750000000</v>
      </c>
      <c r="K2166" s="14">
        <v>0</v>
      </c>
      <c r="L2166" s="14">
        <f t="shared" si="56"/>
        <v>3100000000</v>
      </c>
      <c r="M2166" s="12"/>
    </row>
    <row r="2167" spans="1:13" ht="18" customHeight="1">
      <c r="A2167" s="11">
        <v>2161</v>
      </c>
      <c r="B2167" s="76" t="s">
        <v>147</v>
      </c>
      <c r="C2167" s="76" t="s">
        <v>155</v>
      </c>
      <c r="D2167" s="76">
        <v>11</v>
      </c>
      <c r="E2167" s="124" t="s">
        <v>4228</v>
      </c>
      <c r="F2167" s="57" t="s">
        <v>20</v>
      </c>
      <c r="G2167" s="12" t="s">
        <v>150</v>
      </c>
      <c r="H2167" s="12" t="s">
        <v>1</v>
      </c>
      <c r="I2167" s="14">
        <v>660000000</v>
      </c>
      <c r="J2167" s="14">
        <v>106000000</v>
      </c>
      <c r="K2167" s="14">
        <v>0</v>
      </c>
      <c r="L2167" s="14">
        <f t="shared" si="56"/>
        <v>766000000</v>
      </c>
      <c r="M2167" s="12"/>
    </row>
    <row r="2168" spans="1:13" ht="18" customHeight="1">
      <c r="A2168" s="11">
        <v>2162</v>
      </c>
      <c r="B2168" s="76" t="s">
        <v>147</v>
      </c>
      <c r="C2168" s="76" t="s">
        <v>155</v>
      </c>
      <c r="D2168" s="76">
        <v>11</v>
      </c>
      <c r="E2168" s="236" t="s">
        <v>4224</v>
      </c>
      <c r="F2168" s="57" t="s">
        <v>20</v>
      </c>
      <c r="G2168" s="12" t="s">
        <v>150</v>
      </c>
      <c r="H2168" s="12" t="s">
        <v>1</v>
      </c>
      <c r="I2168" s="14">
        <v>97320000</v>
      </c>
      <c r="J2168" s="14">
        <v>50000000</v>
      </c>
      <c r="K2168" s="14">
        <v>0</v>
      </c>
      <c r="L2168" s="14">
        <f t="shared" si="56"/>
        <v>147320000</v>
      </c>
      <c r="M2168" s="12"/>
    </row>
    <row r="2169" spans="1:13" ht="18" customHeight="1">
      <c r="A2169" s="11">
        <v>2163</v>
      </c>
      <c r="B2169" s="76" t="s">
        <v>147</v>
      </c>
      <c r="C2169" s="76" t="s">
        <v>155</v>
      </c>
      <c r="D2169" s="12">
        <v>11</v>
      </c>
      <c r="E2169" s="13" t="s">
        <v>4229</v>
      </c>
      <c r="F2169" s="11" t="s">
        <v>62</v>
      </c>
      <c r="G2169" s="12" t="s">
        <v>150</v>
      </c>
      <c r="H2169" s="12" t="s">
        <v>1</v>
      </c>
      <c r="I2169" s="14">
        <v>450000000</v>
      </c>
      <c r="J2169" s="14">
        <v>0</v>
      </c>
      <c r="K2169" s="14">
        <v>0</v>
      </c>
      <c r="L2169" s="14">
        <f t="shared" si="56"/>
        <v>450000000</v>
      </c>
      <c r="M2169" s="12"/>
    </row>
    <row r="2170" spans="1:13" ht="18" customHeight="1">
      <c r="A2170" s="11">
        <v>2164</v>
      </c>
      <c r="B2170" s="46" t="s">
        <v>4435</v>
      </c>
      <c r="C2170" s="46" t="s">
        <v>170</v>
      </c>
      <c r="D2170" s="46">
        <v>11</v>
      </c>
      <c r="E2170" s="53" t="s">
        <v>4642</v>
      </c>
      <c r="F2170" s="46" t="s">
        <v>72</v>
      </c>
      <c r="G2170" s="46" t="s">
        <v>150</v>
      </c>
      <c r="H2170" s="46" t="s">
        <v>26</v>
      </c>
      <c r="I2170" s="133">
        <v>80000000</v>
      </c>
      <c r="J2170" s="133">
        <v>0</v>
      </c>
      <c r="K2170" s="133">
        <v>0</v>
      </c>
      <c r="L2170" s="28">
        <f t="shared" si="56"/>
        <v>80000000</v>
      </c>
      <c r="M2170" s="46"/>
    </row>
    <row r="2171" spans="1:13" ht="18" customHeight="1">
      <c r="A2171" s="11">
        <v>2165</v>
      </c>
      <c r="B2171" s="46" t="s">
        <v>4435</v>
      </c>
      <c r="C2171" s="46" t="s">
        <v>170</v>
      </c>
      <c r="D2171" s="46">
        <v>11</v>
      </c>
      <c r="E2171" s="53" t="s">
        <v>4643</v>
      </c>
      <c r="F2171" s="46" t="s">
        <v>72</v>
      </c>
      <c r="G2171" s="46" t="s">
        <v>150</v>
      </c>
      <c r="H2171" s="46" t="s">
        <v>26</v>
      </c>
      <c r="I2171" s="133">
        <v>80000000</v>
      </c>
      <c r="J2171" s="133">
        <v>0</v>
      </c>
      <c r="K2171" s="133">
        <v>0</v>
      </c>
      <c r="L2171" s="28">
        <f t="shared" si="56"/>
        <v>80000000</v>
      </c>
      <c r="M2171" s="46"/>
    </row>
    <row r="2172" spans="1:13" ht="18" customHeight="1">
      <c r="A2172" s="11">
        <v>2166</v>
      </c>
      <c r="B2172" s="12" t="s">
        <v>543</v>
      </c>
      <c r="C2172" s="11" t="s">
        <v>29</v>
      </c>
      <c r="D2172" s="11">
        <v>12</v>
      </c>
      <c r="E2172" s="22" t="s">
        <v>735</v>
      </c>
      <c r="F2172" s="11" t="s">
        <v>62</v>
      </c>
      <c r="G2172" s="11" t="s">
        <v>37</v>
      </c>
      <c r="H2172" s="11" t="s">
        <v>31</v>
      </c>
      <c r="I2172" s="30">
        <v>138000000</v>
      </c>
      <c r="J2172" s="30">
        <v>18000000</v>
      </c>
      <c r="K2172" s="30">
        <v>0</v>
      </c>
      <c r="L2172" s="15">
        <f t="shared" si="56"/>
        <v>156000000</v>
      </c>
      <c r="M2172" s="29" t="s">
        <v>289</v>
      </c>
    </row>
    <row r="2173" spans="1:13" ht="18" customHeight="1">
      <c r="A2173" s="11">
        <v>2167</v>
      </c>
      <c r="B2173" s="11" t="s">
        <v>36</v>
      </c>
      <c r="C2173" s="11" t="s">
        <v>27</v>
      </c>
      <c r="D2173" s="11">
        <v>12</v>
      </c>
      <c r="E2173" s="22" t="s">
        <v>733</v>
      </c>
      <c r="F2173" s="11" t="s">
        <v>81</v>
      </c>
      <c r="G2173" s="11" t="s">
        <v>17</v>
      </c>
      <c r="H2173" s="11" t="s">
        <v>31</v>
      </c>
      <c r="I2173" s="15">
        <v>4690313000</v>
      </c>
      <c r="J2173" s="15">
        <v>631926000</v>
      </c>
      <c r="K2173" s="15"/>
      <c r="L2173" s="15">
        <f t="shared" si="56"/>
        <v>5322239000</v>
      </c>
      <c r="M2173" s="11" t="s">
        <v>734</v>
      </c>
    </row>
    <row r="2174" spans="1:13" ht="18" customHeight="1">
      <c r="A2174" s="11">
        <v>2168</v>
      </c>
      <c r="B2174" s="11" t="s">
        <v>889</v>
      </c>
      <c r="C2174" s="11" t="s">
        <v>376</v>
      </c>
      <c r="D2174" s="11">
        <v>12</v>
      </c>
      <c r="E2174" s="20" t="s">
        <v>970</v>
      </c>
      <c r="F2174" s="11" t="s">
        <v>62</v>
      </c>
      <c r="G2174" s="11" t="s">
        <v>17</v>
      </c>
      <c r="H2174" s="11" t="s">
        <v>31</v>
      </c>
      <c r="I2174" s="15">
        <v>150000000</v>
      </c>
      <c r="J2174" s="15">
        <v>10000000</v>
      </c>
      <c r="K2174" s="15">
        <v>35000000</v>
      </c>
      <c r="L2174" s="14">
        <f t="shared" si="56"/>
        <v>195000000</v>
      </c>
      <c r="M2174" s="11" t="s">
        <v>289</v>
      </c>
    </row>
    <row r="2175" spans="1:13" ht="18" customHeight="1">
      <c r="A2175" s="11">
        <v>2169</v>
      </c>
      <c r="B2175" s="11" t="s">
        <v>889</v>
      </c>
      <c r="C2175" s="12" t="s">
        <v>171</v>
      </c>
      <c r="D2175" s="12">
        <v>12</v>
      </c>
      <c r="E2175" s="13" t="s">
        <v>999</v>
      </c>
      <c r="F2175" s="12" t="s">
        <v>160</v>
      </c>
      <c r="G2175" s="12" t="s">
        <v>17</v>
      </c>
      <c r="H2175" s="12" t="s">
        <v>31</v>
      </c>
      <c r="I2175" s="14">
        <f>803000*0.85*250+125698000*0.85</f>
        <v>277480800</v>
      </c>
      <c r="J2175" s="14">
        <f>530000*0.85*250+31899000*0.85</f>
        <v>139739150</v>
      </c>
      <c r="K2175" s="14"/>
      <c r="L2175" s="14">
        <f t="shared" si="56"/>
        <v>417219950</v>
      </c>
      <c r="M2175" s="69" t="s">
        <v>3617</v>
      </c>
    </row>
    <row r="2176" spans="1:13" ht="18" customHeight="1">
      <c r="A2176" s="11">
        <v>2170</v>
      </c>
      <c r="B2176" s="11" t="s">
        <v>1248</v>
      </c>
      <c r="C2176" s="11" t="s">
        <v>193</v>
      </c>
      <c r="D2176" s="11">
        <v>12</v>
      </c>
      <c r="E2176" s="20" t="s">
        <v>1354</v>
      </c>
      <c r="F2176" s="11" t="s">
        <v>116</v>
      </c>
      <c r="G2176" s="11" t="s">
        <v>202</v>
      </c>
      <c r="H2176" s="11" t="s">
        <v>18</v>
      </c>
      <c r="I2176" s="31">
        <v>200000000</v>
      </c>
      <c r="J2176" s="31">
        <v>0</v>
      </c>
      <c r="K2176" s="31">
        <v>0</v>
      </c>
      <c r="L2176" s="28">
        <f t="shared" si="56"/>
        <v>200000000</v>
      </c>
      <c r="M2176" s="11"/>
    </row>
    <row r="2177" spans="1:13" ht="18" customHeight="1">
      <c r="A2177" s="11">
        <v>2171</v>
      </c>
      <c r="B2177" s="12" t="s">
        <v>1418</v>
      </c>
      <c r="C2177" s="12" t="s">
        <v>540</v>
      </c>
      <c r="D2177" s="12">
        <v>12</v>
      </c>
      <c r="E2177" s="13" t="s">
        <v>1497</v>
      </c>
      <c r="F2177" s="12" t="s">
        <v>149</v>
      </c>
      <c r="G2177" s="12" t="s">
        <v>229</v>
      </c>
      <c r="H2177" s="12" t="s">
        <v>1</v>
      </c>
      <c r="I2177" s="44">
        <v>250000000</v>
      </c>
      <c r="J2177" s="44">
        <v>0</v>
      </c>
      <c r="K2177" s="44">
        <v>0</v>
      </c>
      <c r="L2177" s="44">
        <f t="shared" si="56"/>
        <v>250000000</v>
      </c>
      <c r="M2177" s="12"/>
    </row>
    <row r="2178" spans="1:13" ht="18" customHeight="1">
      <c r="A2178" s="11">
        <v>2172</v>
      </c>
      <c r="B2178" s="12" t="s">
        <v>58</v>
      </c>
      <c r="C2178" s="11" t="s">
        <v>1638</v>
      </c>
      <c r="D2178" s="11">
        <v>12</v>
      </c>
      <c r="E2178" s="20" t="s">
        <v>1774</v>
      </c>
      <c r="F2178" s="57" t="s">
        <v>20</v>
      </c>
      <c r="G2178" s="11" t="s">
        <v>37</v>
      </c>
      <c r="H2178" s="11" t="s">
        <v>26</v>
      </c>
      <c r="I2178" s="28">
        <v>158000000</v>
      </c>
      <c r="J2178" s="28">
        <v>0</v>
      </c>
      <c r="K2178" s="28">
        <v>0</v>
      </c>
      <c r="L2178" s="28">
        <f t="shared" si="56"/>
        <v>158000000</v>
      </c>
      <c r="M2178" s="11"/>
    </row>
    <row r="2179" spans="1:13" ht="18" customHeight="1">
      <c r="A2179" s="11">
        <v>2173</v>
      </c>
      <c r="B2179" s="11" t="s">
        <v>58</v>
      </c>
      <c r="C2179" s="11" t="s">
        <v>1638</v>
      </c>
      <c r="D2179" s="11">
        <v>12</v>
      </c>
      <c r="E2179" s="18" t="s">
        <v>1775</v>
      </c>
      <c r="F2179" s="11" t="s">
        <v>16</v>
      </c>
      <c r="G2179" s="11" t="s">
        <v>17</v>
      </c>
      <c r="H2179" s="11" t="s">
        <v>26</v>
      </c>
      <c r="I2179" s="15">
        <v>29458000000</v>
      </c>
      <c r="J2179" s="15">
        <v>12207000000</v>
      </c>
      <c r="K2179" s="15">
        <v>10644000000</v>
      </c>
      <c r="L2179" s="15">
        <f t="shared" si="56"/>
        <v>52309000000</v>
      </c>
      <c r="M2179" s="11"/>
    </row>
    <row r="2180" spans="1:13" ht="18" customHeight="1">
      <c r="A2180" s="11">
        <v>2174</v>
      </c>
      <c r="B2180" s="11" t="s">
        <v>58</v>
      </c>
      <c r="C2180" s="11" t="s">
        <v>1642</v>
      </c>
      <c r="D2180" s="11">
        <v>12</v>
      </c>
      <c r="E2180" s="20" t="s">
        <v>1777</v>
      </c>
      <c r="F2180" s="11" t="s">
        <v>16</v>
      </c>
      <c r="G2180" s="11" t="s">
        <v>17</v>
      </c>
      <c r="H2180" s="11" t="s">
        <v>18</v>
      </c>
      <c r="I2180" s="15">
        <v>2608904000</v>
      </c>
      <c r="J2180" s="15">
        <v>1095219000</v>
      </c>
      <c r="K2180" s="15">
        <v>2029175000</v>
      </c>
      <c r="L2180" s="15">
        <f t="shared" si="56"/>
        <v>5733298000</v>
      </c>
      <c r="M2180" s="11"/>
    </row>
    <row r="2181" spans="1:13" ht="18" customHeight="1">
      <c r="A2181" s="11">
        <v>2175</v>
      </c>
      <c r="B2181" s="11" t="s">
        <v>58</v>
      </c>
      <c r="C2181" s="11" t="s">
        <v>1642</v>
      </c>
      <c r="D2181" s="11">
        <v>12</v>
      </c>
      <c r="E2181" s="22" t="s">
        <v>1776</v>
      </c>
      <c r="F2181" s="57" t="s">
        <v>20</v>
      </c>
      <c r="G2181" s="11" t="s">
        <v>37</v>
      </c>
      <c r="H2181" s="11" t="s">
        <v>26</v>
      </c>
      <c r="I2181" s="15">
        <v>2049000000</v>
      </c>
      <c r="J2181" s="15">
        <v>4551000000</v>
      </c>
      <c r="K2181" s="15">
        <v>100000000</v>
      </c>
      <c r="L2181" s="15">
        <f t="shared" si="56"/>
        <v>6700000000</v>
      </c>
      <c r="M2181" s="11"/>
    </row>
    <row r="2182" spans="1:13" ht="18" customHeight="1">
      <c r="A2182" s="11">
        <v>2176</v>
      </c>
      <c r="B2182" s="11" t="s">
        <v>58</v>
      </c>
      <c r="C2182" s="11" t="s">
        <v>59</v>
      </c>
      <c r="D2182" s="11">
        <v>12</v>
      </c>
      <c r="E2182" s="20" t="s">
        <v>1770</v>
      </c>
      <c r="F2182" s="57" t="s">
        <v>20</v>
      </c>
      <c r="G2182" s="11" t="s">
        <v>67</v>
      </c>
      <c r="H2182" s="11" t="s">
        <v>1</v>
      </c>
      <c r="I2182" s="15">
        <v>130000000</v>
      </c>
      <c r="J2182" s="15"/>
      <c r="K2182" s="15"/>
      <c r="L2182" s="15">
        <f t="shared" si="56"/>
        <v>130000000</v>
      </c>
      <c r="M2182" s="11"/>
    </row>
    <row r="2183" spans="1:13" ht="18" customHeight="1">
      <c r="A2183" s="11">
        <v>2177</v>
      </c>
      <c r="B2183" s="46" t="s">
        <v>58</v>
      </c>
      <c r="C2183" s="46" t="s">
        <v>59</v>
      </c>
      <c r="D2183" s="46">
        <v>12</v>
      </c>
      <c r="E2183" s="53" t="s">
        <v>1772</v>
      </c>
      <c r="F2183" s="57" t="s">
        <v>20</v>
      </c>
      <c r="G2183" s="46" t="s">
        <v>60</v>
      </c>
      <c r="H2183" s="46" t="s">
        <v>26</v>
      </c>
      <c r="I2183" s="52">
        <v>400000000</v>
      </c>
      <c r="J2183" s="52">
        <v>4620000000</v>
      </c>
      <c r="K2183" s="52"/>
      <c r="L2183" s="52">
        <f t="shared" si="56"/>
        <v>5020000000</v>
      </c>
      <c r="M2183" s="46"/>
    </row>
    <row r="2184" spans="1:13" ht="18" customHeight="1">
      <c r="A2184" s="11">
        <v>2178</v>
      </c>
      <c r="B2184" s="46" t="s">
        <v>58</v>
      </c>
      <c r="C2184" s="46" t="s">
        <v>59</v>
      </c>
      <c r="D2184" s="46">
        <v>12</v>
      </c>
      <c r="E2184" s="53" t="s">
        <v>1771</v>
      </c>
      <c r="F2184" s="57" t="s">
        <v>20</v>
      </c>
      <c r="G2184" s="46" t="s">
        <v>60</v>
      </c>
      <c r="H2184" s="46" t="s">
        <v>1</v>
      </c>
      <c r="I2184" s="52">
        <v>800000000</v>
      </c>
      <c r="J2184" s="52">
        <v>8930000000</v>
      </c>
      <c r="K2184" s="52"/>
      <c r="L2184" s="52">
        <f t="shared" si="56"/>
        <v>9730000000</v>
      </c>
      <c r="M2184" s="46"/>
    </row>
    <row r="2185" spans="1:13" ht="18" customHeight="1">
      <c r="A2185" s="11">
        <v>2179</v>
      </c>
      <c r="B2185" s="12" t="s">
        <v>58</v>
      </c>
      <c r="C2185" s="12" t="s">
        <v>71</v>
      </c>
      <c r="D2185" s="12">
        <v>12</v>
      </c>
      <c r="E2185" s="13" t="s">
        <v>1773</v>
      </c>
      <c r="F2185" s="57" t="s">
        <v>20</v>
      </c>
      <c r="G2185" s="12" t="s">
        <v>17</v>
      </c>
      <c r="H2185" s="12" t="s">
        <v>0</v>
      </c>
      <c r="I2185" s="14">
        <v>2944064000</v>
      </c>
      <c r="J2185" s="14">
        <v>8411756000</v>
      </c>
      <c r="K2185" s="14"/>
      <c r="L2185" s="14">
        <f t="shared" si="56"/>
        <v>11355820000</v>
      </c>
      <c r="M2185" s="11"/>
    </row>
    <row r="2186" spans="1:13" ht="19.5" customHeight="1">
      <c r="A2186" s="11">
        <v>2180</v>
      </c>
      <c r="B2186" s="46" t="s">
        <v>1919</v>
      </c>
      <c r="C2186" s="59" t="s">
        <v>540</v>
      </c>
      <c r="D2186" s="46">
        <v>12</v>
      </c>
      <c r="E2186" s="53" t="s">
        <v>2230</v>
      </c>
      <c r="F2186" s="46" t="s">
        <v>116</v>
      </c>
      <c r="G2186" s="46" t="s">
        <v>157</v>
      </c>
      <c r="H2186" s="46" t="s">
        <v>26</v>
      </c>
      <c r="I2186" s="133">
        <v>220000000</v>
      </c>
      <c r="J2186" s="133">
        <v>0</v>
      </c>
      <c r="K2186" s="133">
        <v>0</v>
      </c>
      <c r="L2186" s="133">
        <f t="shared" si="56"/>
        <v>220000000</v>
      </c>
      <c r="M2186" s="46"/>
    </row>
    <row r="2187" spans="1:13" ht="19.5" customHeight="1">
      <c r="A2187" s="11">
        <v>2181</v>
      </c>
      <c r="B2187" s="46" t="s">
        <v>1919</v>
      </c>
      <c r="C2187" s="46" t="s">
        <v>1954</v>
      </c>
      <c r="D2187" s="46">
        <v>12</v>
      </c>
      <c r="E2187" s="53" t="s">
        <v>2231</v>
      </c>
      <c r="F2187" s="46" t="s">
        <v>116</v>
      </c>
      <c r="G2187" s="46" t="s">
        <v>157</v>
      </c>
      <c r="H2187" s="46" t="s">
        <v>26</v>
      </c>
      <c r="I2187" s="133">
        <v>109152483</v>
      </c>
      <c r="J2187" s="133"/>
      <c r="K2187" s="133"/>
      <c r="L2187" s="133">
        <f t="shared" si="56"/>
        <v>109152483</v>
      </c>
      <c r="M2187" s="46"/>
    </row>
    <row r="2188" spans="1:13" ht="19.5" customHeight="1">
      <c r="A2188" s="11">
        <v>2182</v>
      </c>
      <c r="B2188" s="11" t="s">
        <v>2232</v>
      </c>
      <c r="C2188" s="11" t="s">
        <v>63</v>
      </c>
      <c r="D2188" s="11">
        <v>12</v>
      </c>
      <c r="E2188" s="22" t="s">
        <v>2318</v>
      </c>
      <c r="F2188" s="11" t="s">
        <v>64</v>
      </c>
      <c r="G2188" s="11" t="s">
        <v>229</v>
      </c>
      <c r="H2188" s="11" t="s">
        <v>18</v>
      </c>
      <c r="I2188" s="15">
        <v>40570000000</v>
      </c>
      <c r="J2188" s="15">
        <v>8300000000</v>
      </c>
      <c r="K2188" s="15"/>
      <c r="L2188" s="14">
        <f t="shared" si="56"/>
        <v>48870000000</v>
      </c>
      <c r="M2188" s="11"/>
    </row>
    <row r="2189" spans="1:13" ht="19.5" customHeight="1">
      <c r="A2189" s="11">
        <v>2183</v>
      </c>
      <c r="B2189" s="11" t="s">
        <v>2232</v>
      </c>
      <c r="C2189" s="11" t="s">
        <v>2237</v>
      </c>
      <c r="D2189" s="11">
        <v>12</v>
      </c>
      <c r="E2189" s="20" t="s">
        <v>2319</v>
      </c>
      <c r="F2189" s="57" t="s">
        <v>20</v>
      </c>
      <c r="G2189" s="11" t="s">
        <v>229</v>
      </c>
      <c r="H2189" s="11" t="s">
        <v>26</v>
      </c>
      <c r="I2189" s="15">
        <v>350000000</v>
      </c>
      <c r="J2189" s="15">
        <v>2280000000</v>
      </c>
      <c r="K2189" s="15">
        <v>0</v>
      </c>
      <c r="L2189" s="14">
        <f t="shared" si="56"/>
        <v>2630000000</v>
      </c>
      <c r="M2189" s="11"/>
    </row>
    <row r="2190" spans="1:13" ht="19.5" customHeight="1">
      <c r="A2190" s="11">
        <v>2184</v>
      </c>
      <c r="B2190" s="12" t="s">
        <v>2232</v>
      </c>
      <c r="C2190" s="12" t="s">
        <v>59</v>
      </c>
      <c r="D2190" s="12">
        <v>12</v>
      </c>
      <c r="E2190" s="16" t="s">
        <v>2320</v>
      </c>
      <c r="F2190" s="57" t="s">
        <v>20</v>
      </c>
      <c r="G2190" s="12" t="s">
        <v>154</v>
      </c>
      <c r="H2190" s="12" t="s">
        <v>26</v>
      </c>
      <c r="I2190" s="14">
        <v>250000000</v>
      </c>
      <c r="J2190" s="14">
        <v>2000000000</v>
      </c>
      <c r="K2190" s="14">
        <v>0</v>
      </c>
      <c r="L2190" s="14">
        <f t="shared" si="56"/>
        <v>2250000000</v>
      </c>
      <c r="M2190" s="69"/>
    </row>
    <row r="2191" spans="1:13" ht="19.5" customHeight="1">
      <c r="A2191" s="11">
        <v>2185</v>
      </c>
      <c r="B2191" s="11" t="s">
        <v>2232</v>
      </c>
      <c r="C2191" s="11" t="s">
        <v>148</v>
      </c>
      <c r="D2191" s="11">
        <v>12</v>
      </c>
      <c r="E2191" s="22" t="s">
        <v>2321</v>
      </c>
      <c r="F2191" s="57" t="s">
        <v>20</v>
      </c>
      <c r="G2191" s="11" t="s">
        <v>202</v>
      </c>
      <c r="H2191" s="12" t="s">
        <v>26</v>
      </c>
      <c r="I2191" s="15">
        <v>1651952000</v>
      </c>
      <c r="J2191" s="15">
        <v>4313552000</v>
      </c>
      <c r="K2191" s="15">
        <v>31644000</v>
      </c>
      <c r="L2191" s="14">
        <f t="shared" si="56"/>
        <v>5997148000</v>
      </c>
      <c r="M2191" s="11"/>
    </row>
    <row r="2192" spans="1:13" ht="19.5" customHeight="1">
      <c r="A2192" s="11">
        <v>2186</v>
      </c>
      <c r="B2192" s="11" t="s">
        <v>2232</v>
      </c>
      <c r="C2192" s="11" t="s">
        <v>61</v>
      </c>
      <c r="D2192" s="11">
        <v>12</v>
      </c>
      <c r="E2192" s="22" t="s">
        <v>2322</v>
      </c>
      <c r="F2192" s="11" t="s">
        <v>62</v>
      </c>
      <c r="G2192" s="11" t="s">
        <v>202</v>
      </c>
      <c r="H2192" s="11" t="s">
        <v>26</v>
      </c>
      <c r="I2192" s="15">
        <v>200000000</v>
      </c>
      <c r="J2192" s="15">
        <v>0</v>
      </c>
      <c r="K2192" s="15"/>
      <c r="L2192" s="14">
        <f t="shared" si="56"/>
        <v>200000000</v>
      </c>
      <c r="M2192" s="11"/>
    </row>
    <row r="2193" spans="1:13" ht="19.5" customHeight="1">
      <c r="A2193" s="11">
        <v>2187</v>
      </c>
      <c r="B2193" s="11" t="s">
        <v>2232</v>
      </c>
      <c r="C2193" s="11" t="s">
        <v>61</v>
      </c>
      <c r="D2193" s="11">
        <v>12</v>
      </c>
      <c r="E2193" s="22" t="s">
        <v>2323</v>
      </c>
      <c r="F2193" s="11" t="s">
        <v>62</v>
      </c>
      <c r="G2193" s="11" t="s">
        <v>154</v>
      </c>
      <c r="H2193" s="11" t="s">
        <v>26</v>
      </c>
      <c r="I2193" s="15">
        <v>200000000</v>
      </c>
      <c r="J2193" s="15">
        <v>0</v>
      </c>
      <c r="K2193" s="15"/>
      <c r="L2193" s="14">
        <f t="shared" si="56"/>
        <v>200000000</v>
      </c>
      <c r="M2193" s="11"/>
    </row>
    <row r="2194" spans="1:13" ht="19.5" customHeight="1">
      <c r="A2194" s="11">
        <v>2188</v>
      </c>
      <c r="B2194" s="11" t="s">
        <v>85</v>
      </c>
      <c r="C2194" s="32" t="s">
        <v>87</v>
      </c>
      <c r="D2194" s="11">
        <v>12</v>
      </c>
      <c r="E2194" s="22" t="s">
        <v>2686</v>
      </c>
      <c r="F2194" s="11" t="s">
        <v>28</v>
      </c>
      <c r="G2194" s="11" t="s">
        <v>70</v>
      </c>
      <c r="H2194" s="11" t="s">
        <v>26</v>
      </c>
      <c r="I2194" s="15">
        <v>834000000</v>
      </c>
      <c r="J2194" s="15">
        <v>660000000</v>
      </c>
      <c r="K2194" s="15">
        <v>153000000</v>
      </c>
      <c r="L2194" s="15">
        <f t="shared" si="56"/>
        <v>1647000000</v>
      </c>
      <c r="M2194" s="11"/>
    </row>
    <row r="2195" spans="1:13" ht="19.5" customHeight="1">
      <c r="A2195" s="11">
        <v>2189</v>
      </c>
      <c r="B2195" s="11" t="s">
        <v>95</v>
      </c>
      <c r="C2195" s="11" t="s">
        <v>34</v>
      </c>
      <c r="D2195" s="11">
        <v>12</v>
      </c>
      <c r="E2195" s="20" t="s">
        <v>2828</v>
      </c>
      <c r="F2195" s="11" t="s">
        <v>28</v>
      </c>
      <c r="G2195" s="11" t="s">
        <v>57</v>
      </c>
      <c r="H2195" s="11" t="s">
        <v>26</v>
      </c>
      <c r="I2195" s="15">
        <v>1000000000</v>
      </c>
      <c r="J2195" s="15">
        <v>800000000</v>
      </c>
      <c r="K2195" s="15"/>
      <c r="L2195" s="15">
        <v>1800000000</v>
      </c>
      <c r="M2195" s="11"/>
    </row>
    <row r="2196" spans="1:13" ht="19.5" customHeight="1">
      <c r="A2196" s="11">
        <v>2190</v>
      </c>
      <c r="B2196" s="11" t="s">
        <v>130</v>
      </c>
      <c r="C2196" s="11" t="s">
        <v>132</v>
      </c>
      <c r="D2196" s="11">
        <v>12</v>
      </c>
      <c r="E2196" s="22" t="s">
        <v>3390</v>
      </c>
      <c r="F2196" s="11" t="s">
        <v>28</v>
      </c>
      <c r="G2196" s="11" t="s">
        <v>70</v>
      </c>
      <c r="H2196" s="11" t="s">
        <v>26</v>
      </c>
      <c r="I2196" s="15">
        <v>770000000</v>
      </c>
      <c r="J2196" s="15">
        <v>330000000</v>
      </c>
      <c r="K2196" s="15"/>
      <c r="L2196" s="15">
        <f t="shared" ref="L2196:L2212" si="57">I2196+J2196+K2196</f>
        <v>1100000000</v>
      </c>
      <c r="M2196" s="29"/>
    </row>
    <row r="2197" spans="1:13" ht="19.5" customHeight="1">
      <c r="A2197" s="11">
        <v>2191</v>
      </c>
      <c r="B2197" s="11" t="s">
        <v>130</v>
      </c>
      <c r="C2197" s="11" t="s">
        <v>132</v>
      </c>
      <c r="D2197" s="32">
        <v>12</v>
      </c>
      <c r="E2197" s="60" t="s">
        <v>3389</v>
      </c>
      <c r="F2197" s="11" t="s">
        <v>28</v>
      </c>
      <c r="G2197" s="11" t="s">
        <v>70</v>
      </c>
      <c r="H2197" s="11" t="s">
        <v>26</v>
      </c>
      <c r="I2197" s="45">
        <v>90000000</v>
      </c>
      <c r="J2197" s="15"/>
      <c r="K2197" s="15"/>
      <c r="L2197" s="15">
        <f t="shared" si="57"/>
        <v>90000000</v>
      </c>
      <c r="M2197" s="29"/>
    </row>
    <row r="2198" spans="1:13" ht="19.5" customHeight="1">
      <c r="A2198" s="11">
        <v>2192</v>
      </c>
      <c r="B2198" s="11" t="s">
        <v>130</v>
      </c>
      <c r="C2198" s="11" t="s">
        <v>132</v>
      </c>
      <c r="D2198" s="11">
        <v>12</v>
      </c>
      <c r="E2198" s="22" t="s">
        <v>3389</v>
      </c>
      <c r="F2198" s="11" t="s">
        <v>28</v>
      </c>
      <c r="G2198" s="11" t="s">
        <v>70</v>
      </c>
      <c r="H2198" s="11" t="s">
        <v>26</v>
      </c>
      <c r="I2198" s="15">
        <v>400000000</v>
      </c>
      <c r="J2198" s="15">
        <v>200000000</v>
      </c>
      <c r="K2198" s="15"/>
      <c r="L2198" s="15">
        <f t="shared" si="57"/>
        <v>600000000</v>
      </c>
      <c r="M2198" s="29"/>
    </row>
    <row r="2199" spans="1:13" ht="19.5" customHeight="1">
      <c r="A2199" s="11">
        <v>2193</v>
      </c>
      <c r="B2199" s="12" t="s">
        <v>145</v>
      </c>
      <c r="C2199" s="12" t="s">
        <v>210</v>
      </c>
      <c r="D2199" s="12">
        <v>12</v>
      </c>
      <c r="E2199" s="16" t="s">
        <v>4115</v>
      </c>
      <c r="F2199" s="57" t="s">
        <v>20</v>
      </c>
      <c r="G2199" s="12" t="s">
        <v>153</v>
      </c>
      <c r="H2199" s="12" t="s">
        <v>31</v>
      </c>
      <c r="I2199" s="14">
        <v>260000000</v>
      </c>
      <c r="J2199" s="14"/>
      <c r="K2199" s="14"/>
      <c r="L2199" s="14">
        <f t="shared" si="57"/>
        <v>260000000</v>
      </c>
      <c r="M2199" s="214" t="s">
        <v>1622</v>
      </c>
    </row>
    <row r="2200" spans="1:13" ht="19.5" customHeight="1">
      <c r="A2200" s="11">
        <v>2194</v>
      </c>
      <c r="B2200" s="12" t="s">
        <v>145</v>
      </c>
      <c r="C2200" s="12" t="s">
        <v>177</v>
      </c>
      <c r="D2200" s="12">
        <v>12</v>
      </c>
      <c r="E2200" s="16" t="s">
        <v>4114</v>
      </c>
      <c r="F2200" s="11" t="s">
        <v>62</v>
      </c>
      <c r="G2200" s="12" t="s">
        <v>153</v>
      </c>
      <c r="H2200" s="12" t="s">
        <v>18</v>
      </c>
      <c r="I2200" s="14">
        <v>28000000</v>
      </c>
      <c r="J2200" s="14">
        <v>1200000</v>
      </c>
      <c r="K2200" s="14">
        <v>0</v>
      </c>
      <c r="L2200" s="14">
        <f t="shared" si="57"/>
        <v>29200000</v>
      </c>
      <c r="M2200" s="12"/>
    </row>
    <row r="2201" spans="1:13" ht="19.5" customHeight="1">
      <c r="A2201" s="11">
        <v>2195</v>
      </c>
      <c r="B2201" s="12" t="s">
        <v>147</v>
      </c>
      <c r="C2201" s="12" t="s">
        <v>156</v>
      </c>
      <c r="D2201" s="12">
        <v>12</v>
      </c>
      <c r="E2201" s="13" t="s">
        <v>4231</v>
      </c>
      <c r="F2201" s="57" t="s">
        <v>20</v>
      </c>
      <c r="G2201" s="12" t="s">
        <v>77</v>
      </c>
      <c r="H2201" s="12" t="s">
        <v>26</v>
      </c>
      <c r="I2201" s="14">
        <v>318900000</v>
      </c>
      <c r="J2201" s="14">
        <v>137163000</v>
      </c>
      <c r="K2201" s="14"/>
      <c r="L2201" s="14">
        <f t="shared" si="57"/>
        <v>456063000</v>
      </c>
      <c r="M2201" s="12"/>
    </row>
    <row r="2202" spans="1:13" ht="19.5" customHeight="1">
      <c r="A2202" s="11">
        <v>2196</v>
      </c>
      <c r="B2202" s="12" t="s">
        <v>147</v>
      </c>
      <c r="C2202" s="12" t="s">
        <v>156</v>
      </c>
      <c r="D2202" s="12">
        <v>12</v>
      </c>
      <c r="E2202" s="93" t="s">
        <v>4239</v>
      </c>
      <c r="F2202" s="57" t="s">
        <v>20</v>
      </c>
      <c r="G2202" s="12" t="s">
        <v>151</v>
      </c>
      <c r="H2202" s="12" t="s">
        <v>18</v>
      </c>
      <c r="I2202" s="14">
        <v>1082000000</v>
      </c>
      <c r="J2202" s="14">
        <v>1692000000</v>
      </c>
      <c r="K2202" s="14">
        <v>626000000</v>
      </c>
      <c r="L2202" s="14">
        <f t="shared" si="57"/>
        <v>3400000000</v>
      </c>
      <c r="M2202" s="12"/>
    </row>
    <row r="2203" spans="1:13" ht="19.5" customHeight="1">
      <c r="A2203" s="11">
        <v>2197</v>
      </c>
      <c r="B2203" s="12" t="s">
        <v>147</v>
      </c>
      <c r="C2203" s="12" t="s">
        <v>156</v>
      </c>
      <c r="D2203" s="12">
        <v>12</v>
      </c>
      <c r="E2203" s="13" t="s">
        <v>4233</v>
      </c>
      <c r="F2203" s="57" t="s">
        <v>20</v>
      </c>
      <c r="G2203" s="12" t="s">
        <v>77</v>
      </c>
      <c r="H2203" s="12" t="s">
        <v>26</v>
      </c>
      <c r="I2203" s="14">
        <v>250000000</v>
      </c>
      <c r="J2203" s="14">
        <v>2860000000</v>
      </c>
      <c r="K2203" s="14"/>
      <c r="L2203" s="14">
        <f t="shared" si="57"/>
        <v>3110000000</v>
      </c>
      <c r="M2203" s="12"/>
    </row>
    <row r="2204" spans="1:13" ht="19.5" customHeight="1">
      <c r="A2204" s="11">
        <v>2198</v>
      </c>
      <c r="B2204" s="12" t="s">
        <v>147</v>
      </c>
      <c r="C2204" s="12" t="s">
        <v>156</v>
      </c>
      <c r="D2204" s="12">
        <v>12</v>
      </c>
      <c r="E2204" s="13" t="s">
        <v>4232</v>
      </c>
      <c r="F2204" s="57" t="s">
        <v>20</v>
      </c>
      <c r="G2204" s="12" t="s">
        <v>77</v>
      </c>
      <c r="H2204" s="12" t="s">
        <v>26</v>
      </c>
      <c r="I2204" s="14">
        <v>850000000</v>
      </c>
      <c r="J2204" s="14">
        <v>6079137900</v>
      </c>
      <c r="K2204" s="14"/>
      <c r="L2204" s="14">
        <f t="shared" si="57"/>
        <v>6929137900</v>
      </c>
      <c r="M2204" s="12"/>
    </row>
    <row r="2205" spans="1:13" ht="19.5" customHeight="1">
      <c r="A2205" s="11">
        <v>2199</v>
      </c>
      <c r="B2205" s="12" t="s">
        <v>147</v>
      </c>
      <c r="C2205" s="12" t="s">
        <v>156</v>
      </c>
      <c r="D2205" s="12">
        <v>12</v>
      </c>
      <c r="E2205" s="13" t="s">
        <v>4234</v>
      </c>
      <c r="F2205" s="57" t="s">
        <v>20</v>
      </c>
      <c r="G2205" s="12" t="s">
        <v>77</v>
      </c>
      <c r="H2205" s="12" t="s">
        <v>18</v>
      </c>
      <c r="I2205" s="14">
        <v>1359260000</v>
      </c>
      <c r="J2205" s="14">
        <v>1995990000</v>
      </c>
      <c r="K2205" s="14">
        <v>700000000</v>
      </c>
      <c r="L2205" s="14">
        <f t="shared" si="57"/>
        <v>4055250000</v>
      </c>
      <c r="M2205" s="12"/>
    </row>
    <row r="2206" spans="1:13" ht="19.5" customHeight="1">
      <c r="A2206" s="11">
        <v>2200</v>
      </c>
      <c r="B2206" s="12" t="s">
        <v>147</v>
      </c>
      <c r="C2206" s="12" t="s">
        <v>156</v>
      </c>
      <c r="D2206" s="12">
        <v>12</v>
      </c>
      <c r="E2206" s="13" t="s">
        <v>211</v>
      </c>
      <c r="F2206" s="11" t="s">
        <v>62</v>
      </c>
      <c r="G2206" s="12" t="s">
        <v>157</v>
      </c>
      <c r="H2206" s="12" t="s">
        <v>31</v>
      </c>
      <c r="I2206" s="14">
        <v>26000000</v>
      </c>
      <c r="J2206" s="14">
        <v>78000000</v>
      </c>
      <c r="K2206" s="14">
        <v>1000000</v>
      </c>
      <c r="L2206" s="14">
        <f t="shared" si="57"/>
        <v>105000000</v>
      </c>
      <c r="M2206" s="69" t="s">
        <v>289</v>
      </c>
    </row>
    <row r="2207" spans="1:13" ht="19.5" customHeight="1">
      <c r="A2207" s="11">
        <v>2201</v>
      </c>
      <c r="B2207" s="12" t="s">
        <v>147</v>
      </c>
      <c r="C2207" s="12" t="s">
        <v>156</v>
      </c>
      <c r="D2207" s="12">
        <v>12</v>
      </c>
      <c r="E2207" s="13" t="s">
        <v>4235</v>
      </c>
      <c r="F2207" s="57" t="s">
        <v>20</v>
      </c>
      <c r="G2207" s="12" t="s">
        <v>151</v>
      </c>
      <c r="H2207" s="12" t="s">
        <v>26</v>
      </c>
      <c r="I2207" s="14">
        <v>850000000</v>
      </c>
      <c r="J2207" s="14"/>
      <c r="K2207" s="14"/>
      <c r="L2207" s="14">
        <f t="shared" si="57"/>
        <v>850000000</v>
      </c>
      <c r="M2207" s="12"/>
    </row>
    <row r="2208" spans="1:13" ht="19.5" customHeight="1">
      <c r="A2208" s="11">
        <v>2202</v>
      </c>
      <c r="B2208" s="12" t="s">
        <v>147</v>
      </c>
      <c r="C2208" s="12" t="s">
        <v>63</v>
      </c>
      <c r="D2208" s="12">
        <v>12</v>
      </c>
      <c r="E2208" s="13" t="s">
        <v>4238</v>
      </c>
      <c r="F2208" s="12" t="s">
        <v>64</v>
      </c>
      <c r="G2208" s="12" t="s">
        <v>151</v>
      </c>
      <c r="H2208" s="12" t="s">
        <v>18</v>
      </c>
      <c r="I2208" s="14">
        <v>20000000000</v>
      </c>
      <c r="J2208" s="14">
        <v>3000000000</v>
      </c>
      <c r="K2208" s="14"/>
      <c r="L2208" s="14">
        <f t="shared" si="57"/>
        <v>23000000000</v>
      </c>
      <c r="M2208" s="12"/>
    </row>
    <row r="2209" spans="1:13" ht="19.5" customHeight="1">
      <c r="A2209" s="11">
        <v>2203</v>
      </c>
      <c r="B2209" s="12" t="s">
        <v>147</v>
      </c>
      <c r="C2209" s="12" t="s">
        <v>59</v>
      </c>
      <c r="D2209" s="12">
        <v>12</v>
      </c>
      <c r="E2209" s="13" t="s">
        <v>4240</v>
      </c>
      <c r="F2209" s="12" t="s">
        <v>73</v>
      </c>
      <c r="G2209" s="12" t="s">
        <v>150</v>
      </c>
      <c r="H2209" s="12" t="s">
        <v>18</v>
      </c>
      <c r="I2209" s="14">
        <v>96883000</v>
      </c>
      <c r="J2209" s="14">
        <v>0</v>
      </c>
      <c r="K2209" s="14">
        <v>0</v>
      </c>
      <c r="L2209" s="14">
        <f t="shared" si="57"/>
        <v>96883000</v>
      </c>
      <c r="M2209" s="12"/>
    </row>
    <row r="2210" spans="1:13" ht="19.5" customHeight="1">
      <c r="A2210" s="11">
        <v>2204</v>
      </c>
      <c r="B2210" s="12" t="s">
        <v>201</v>
      </c>
      <c r="C2210" s="12" t="s">
        <v>84</v>
      </c>
      <c r="D2210" s="12">
        <v>12</v>
      </c>
      <c r="E2210" s="13" t="s">
        <v>4236</v>
      </c>
      <c r="F2210" s="57" t="s">
        <v>20</v>
      </c>
      <c r="G2210" s="12" t="s">
        <v>117</v>
      </c>
      <c r="H2210" s="12" t="s">
        <v>18</v>
      </c>
      <c r="I2210" s="14">
        <v>28710495000</v>
      </c>
      <c r="J2210" s="14">
        <v>8373225000</v>
      </c>
      <c r="K2210" s="14">
        <v>2211609000</v>
      </c>
      <c r="L2210" s="14">
        <f t="shared" si="57"/>
        <v>39295329000</v>
      </c>
      <c r="M2210" s="12"/>
    </row>
    <row r="2211" spans="1:13" ht="19.5" customHeight="1">
      <c r="A2211" s="11">
        <v>2205</v>
      </c>
      <c r="B2211" s="12" t="s">
        <v>147</v>
      </c>
      <c r="C2211" s="12" t="s">
        <v>148</v>
      </c>
      <c r="D2211" s="12">
        <v>12</v>
      </c>
      <c r="E2211" s="109" t="s">
        <v>4237</v>
      </c>
      <c r="F2211" s="57" t="s">
        <v>20</v>
      </c>
      <c r="G2211" s="12" t="s">
        <v>117</v>
      </c>
      <c r="H2211" s="12" t="s">
        <v>18</v>
      </c>
      <c r="I2211" s="14">
        <v>2396000000</v>
      </c>
      <c r="J2211" s="14">
        <v>3298000000</v>
      </c>
      <c r="K2211" s="14">
        <v>82000000</v>
      </c>
      <c r="L2211" s="14">
        <f t="shared" si="57"/>
        <v>5776000000</v>
      </c>
      <c r="M2211" s="12"/>
    </row>
    <row r="2212" spans="1:13" ht="19.5" customHeight="1">
      <c r="A2212" s="11">
        <v>2206</v>
      </c>
      <c r="B2212" s="11" t="s">
        <v>4435</v>
      </c>
      <c r="C2212" s="11" t="s">
        <v>171</v>
      </c>
      <c r="D2212" s="11">
        <v>12</v>
      </c>
      <c r="E2212" s="20" t="s">
        <v>4644</v>
      </c>
      <c r="F2212" s="11" t="s">
        <v>160</v>
      </c>
      <c r="G2212" s="11" t="s">
        <v>150</v>
      </c>
      <c r="H2212" s="11" t="s">
        <v>0</v>
      </c>
      <c r="I2212" s="31">
        <v>9000000000</v>
      </c>
      <c r="J2212" s="31"/>
      <c r="K2212" s="31"/>
      <c r="L2212" s="28">
        <f t="shared" si="57"/>
        <v>9000000000</v>
      </c>
      <c r="M2212" s="11"/>
    </row>
    <row r="2213" spans="1:13">
      <c r="I2213" s="230"/>
    </row>
  </sheetData>
  <autoFilter ref="A6:M2212">
    <sortState ref="A6:M2211">
      <sortCondition ref="D6:D2211"/>
      <sortCondition ref="B6:B2211"/>
      <sortCondition ref="C6:C2211"/>
      <sortCondition ref="E6:E2211"/>
    </sortState>
  </autoFilter>
  <phoneticPr fontId="3" type="noConversion"/>
  <dataValidations count="1">
    <dataValidation type="list" allowBlank="1" showInputMessage="1" showErrorMessage="1" sqref="G934 G932 G910">
      <formula1>$O$1:$O$5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L2017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3.5"/>
  <cols>
    <col min="1" max="1" width="5.88671875" style="1" customWidth="1"/>
    <col min="2" max="2" width="16" style="2" customWidth="1"/>
    <col min="3" max="3" width="18.77734375" style="2" customWidth="1"/>
    <col min="4" max="4" width="7.21875" style="2" customWidth="1"/>
    <col min="5" max="5" width="62.6640625" style="3" customWidth="1"/>
    <col min="6" max="6" width="13" style="1" customWidth="1"/>
    <col min="7" max="7" width="15.5546875" style="1" customWidth="1"/>
    <col min="8" max="11" width="18.88671875" style="1" customWidth="1"/>
    <col min="12" max="12" width="33.6640625" style="2" customWidth="1"/>
    <col min="13" max="16" width="8.88671875" style="1"/>
    <col min="17" max="17" width="8.88671875" style="1" customWidth="1"/>
    <col min="18" max="16384" width="8.88671875" style="1"/>
  </cols>
  <sheetData>
    <row r="2" spans="1:12" ht="32.25">
      <c r="B2" s="64"/>
      <c r="C2" s="64"/>
      <c r="D2" s="64"/>
      <c r="E2" s="64"/>
      <c r="F2" s="264" t="s">
        <v>284</v>
      </c>
      <c r="G2" s="264"/>
      <c r="H2" s="264"/>
      <c r="I2" s="264"/>
      <c r="J2" s="64"/>
      <c r="K2" s="64"/>
      <c r="L2" s="65"/>
    </row>
    <row r="3" spans="1:12" ht="27">
      <c r="A3" s="4"/>
      <c r="B3" s="5"/>
      <c r="C3" s="5"/>
      <c r="D3" s="5"/>
      <c r="E3" s="6"/>
      <c r="F3" s="7"/>
      <c r="G3" s="7"/>
      <c r="H3" s="7"/>
      <c r="I3" s="7"/>
      <c r="J3" s="7"/>
      <c r="K3" s="7"/>
      <c r="L3" s="5"/>
    </row>
    <row r="4" spans="1:12" ht="24" customHeight="1">
      <c r="A4" s="260" t="s">
        <v>4732</v>
      </c>
      <c r="B4" s="8"/>
      <c r="C4" s="8"/>
      <c r="D4" s="252"/>
      <c r="E4" s="253"/>
      <c r="L4" s="10"/>
    </row>
    <row r="5" spans="1:12" ht="24" customHeight="1">
      <c r="A5" s="251" t="s">
        <v>4734</v>
      </c>
      <c r="B5" s="8"/>
      <c r="C5" s="8"/>
      <c r="D5" s="252"/>
      <c r="E5" s="253"/>
      <c r="L5" s="10" t="s">
        <v>4727</v>
      </c>
    </row>
    <row r="6" spans="1:12" ht="31.5" customHeight="1">
      <c r="A6" s="254" t="s">
        <v>3</v>
      </c>
      <c r="B6" s="254" t="s">
        <v>4729</v>
      </c>
      <c r="C6" s="254" t="s">
        <v>4730</v>
      </c>
      <c r="D6" s="254" t="s">
        <v>4</v>
      </c>
      <c r="E6" s="255" t="s">
        <v>285</v>
      </c>
      <c r="F6" s="255" t="s">
        <v>286</v>
      </c>
      <c r="G6" s="255" t="s">
        <v>8</v>
      </c>
      <c r="H6" s="256" t="s">
        <v>4731</v>
      </c>
      <c r="I6" s="256" t="s">
        <v>10</v>
      </c>
      <c r="J6" s="256" t="s">
        <v>11</v>
      </c>
      <c r="K6" s="256" t="s">
        <v>12</v>
      </c>
      <c r="L6" s="254" t="s">
        <v>13</v>
      </c>
    </row>
    <row r="7" spans="1:12" ht="18" customHeight="1">
      <c r="A7" s="11">
        <v>1</v>
      </c>
      <c r="B7" s="32" t="s">
        <v>14</v>
      </c>
      <c r="C7" s="32" t="s">
        <v>1784</v>
      </c>
      <c r="D7" s="32">
        <v>1</v>
      </c>
      <c r="E7" s="33" t="s">
        <v>1785</v>
      </c>
      <c r="F7" s="32" t="s">
        <v>417</v>
      </c>
      <c r="G7" s="32" t="s">
        <v>18</v>
      </c>
      <c r="H7" s="45">
        <v>517027410</v>
      </c>
      <c r="I7" s="45"/>
      <c r="J7" s="45"/>
      <c r="K7" s="45">
        <f t="shared" ref="K7:K38" si="0">H7+I7+J7</f>
        <v>517027410</v>
      </c>
      <c r="L7" s="11"/>
    </row>
    <row r="8" spans="1:12" ht="18" customHeight="1">
      <c r="A8" s="11">
        <v>2</v>
      </c>
      <c r="B8" s="32" t="s">
        <v>14</v>
      </c>
      <c r="C8" s="12" t="s">
        <v>15</v>
      </c>
      <c r="D8" s="57">
        <v>1</v>
      </c>
      <c r="E8" s="13" t="s">
        <v>1791</v>
      </c>
      <c r="F8" s="57" t="s">
        <v>419</v>
      </c>
      <c r="G8" s="42" t="s">
        <v>26</v>
      </c>
      <c r="H8" s="103">
        <v>2200000000</v>
      </c>
      <c r="I8" s="103">
        <v>0</v>
      </c>
      <c r="J8" s="103">
        <v>0</v>
      </c>
      <c r="K8" s="103">
        <f t="shared" si="0"/>
        <v>2200000000</v>
      </c>
      <c r="L8" s="12"/>
    </row>
    <row r="9" spans="1:12" ht="18" customHeight="1">
      <c r="A9" s="11">
        <v>3</v>
      </c>
      <c r="B9" s="57" t="s">
        <v>298</v>
      </c>
      <c r="C9" s="57" t="s">
        <v>332</v>
      </c>
      <c r="D9" s="57">
        <v>1</v>
      </c>
      <c r="E9" s="13" t="s">
        <v>436</v>
      </c>
      <c r="F9" s="57" t="s">
        <v>417</v>
      </c>
      <c r="G9" s="57" t="s">
        <v>26</v>
      </c>
      <c r="H9" s="72">
        <v>45000000</v>
      </c>
      <c r="I9" s="72"/>
      <c r="J9" s="72"/>
      <c r="K9" s="72">
        <f t="shared" si="0"/>
        <v>45000000</v>
      </c>
      <c r="L9" s="12"/>
    </row>
    <row r="10" spans="1:12" ht="18" customHeight="1">
      <c r="A10" s="11">
        <v>4</v>
      </c>
      <c r="B10" s="57" t="s">
        <v>21</v>
      </c>
      <c r="C10" s="57" t="s">
        <v>318</v>
      </c>
      <c r="D10" s="57">
        <v>1</v>
      </c>
      <c r="E10" s="13" t="s">
        <v>426</v>
      </c>
      <c r="F10" s="57" t="s">
        <v>417</v>
      </c>
      <c r="G10" s="57" t="s">
        <v>26</v>
      </c>
      <c r="H10" s="72">
        <v>26221126</v>
      </c>
      <c r="I10" s="72"/>
      <c r="J10" s="72"/>
      <c r="K10" s="72">
        <f t="shared" si="0"/>
        <v>26221126</v>
      </c>
      <c r="L10" s="57"/>
    </row>
    <row r="11" spans="1:12" ht="18" customHeight="1">
      <c r="A11" s="11">
        <v>5</v>
      </c>
      <c r="B11" s="57" t="s">
        <v>21</v>
      </c>
      <c r="C11" s="57" t="s">
        <v>318</v>
      </c>
      <c r="D11" s="57">
        <v>1</v>
      </c>
      <c r="E11" s="13" t="s">
        <v>439</v>
      </c>
      <c r="F11" s="57" t="s">
        <v>417</v>
      </c>
      <c r="G11" s="57" t="s">
        <v>26</v>
      </c>
      <c r="H11" s="72">
        <v>50694176</v>
      </c>
      <c r="I11" s="72"/>
      <c r="J11" s="72"/>
      <c r="K11" s="72">
        <f t="shared" si="0"/>
        <v>50694176</v>
      </c>
      <c r="L11" s="12"/>
    </row>
    <row r="12" spans="1:12" ht="18" customHeight="1">
      <c r="A12" s="11">
        <v>6</v>
      </c>
      <c r="B12" s="57" t="s">
        <v>298</v>
      </c>
      <c r="C12" s="57" t="s">
        <v>318</v>
      </c>
      <c r="D12" s="57">
        <v>1</v>
      </c>
      <c r="E12" s="13" t="s">
        <v>423</v>
      </c>
      <c r="F12" s="57" t="s">
        <v>417</v>
      </c>
      <c r="G12" s="57" t="s">
        <v>1</v>
      </c>
      <c r="H12" s="72">
        <v>23027740</v>
      </c>
      <c r="I12" s="72"/>
      <c r="J12" s="72"/>
      <c r="K12" s="72">
        <f t="shared" si="0"/>
        <v>23027740</v>
      </c>
      <c r="L12" s="69"/>
    </row>
    <row r="13" spans="1:12" ht="18" customHeight="1">
      <c r="A13" s="11">
        <v>7</v>
      </c>
      <c r="B13" s="57" t="s">
        <v>298</v>
      </c>
      <c r="C13" s="57" t="s">
        <v>318</v>
      </c>
      <c r="D13" s="57">
        <v>1</v>
      </c>
      <c r="E13" s="13" t="s">
        <v>425</v>
      </c>
      <c r="F13" s="57" t="s">
        <v>417</v>
      </c>
      <c r="G13" s="57" t="s">
        <v>1</v>
      </c>
      <c r="H13" s="72">
        <v>24473050</v>
      </c>
      <c r="I13" s="72"/>
      <c r="J13" s="72"/>
      <c r="K13" s="72">
        <f t="shared" si="0"/>
        <v>24473050</v>
      </c>
      <c r="L13" s="69"/>
    </row>
    <row r="14" spans="1:12" ht="18" customHeight="1">
      <c r="A14" s="11">
        <v>8</v>
      </c>
      <c r="B14" s="57" t="s">
        <v>21</v>
      </c>
      <c r="C14" s="57" t="s">
        <v>115</v>
      </c>
      <c r="D14" s="57">
        <v>1</v>
      </c>
      <c r="E14" s="13" t="s">
        <v>428</v>
      </c>
      <c r="F14" s="57" t="s">
        <v>419</v>
      </c>
      <c r="G14" s="57" t="s">
        <v>26</v>
      </c>
      <c r="H14" s="72">
        <v>26610805</v>
      </c>
      <c r="I14" s="72"/>
      <c r="J14" s="72"/>
      <c r="K14" s="72">
        <f t="shared" si="0"/>
        <v>26610805</v>
      </c>
      <c r="L14" s="57"/>
    </row>
    <row r="15" spans="1:12" ht="18" customHeight="1">
      <c r="A15" s="11">
        <v>9</v>
      </c>
      <c r="B15" s="57" t="s">
        <v>298</v>
      </c>
      <c r="C15" s="57" t="s">
        <v>115</v>
      </c>
      <c r="D15" s="57">
        <v>1</v>
      </c>
      <c r="E15" s="13" t="s">
        <v>435</v>
      </c>
      <c r="F15" s="57" t="s">
        <v>419</v>
      </c>
      <c r="G15" s="57" t="s">
        <v>26</v>
      </c>
      <c r="H15" s="72">
        <v>44736975</v>
      </c>
      <c r="I15" s="72">
        <v>2565000</v>
      </c>
      <c r="J15" s="72"/>
      <c r="K15" s="72">
        <f t="shared" si="0"/>
        <v>47301975</v>
      </c>
      <c r="L15" s="69"/>
    </row>
    <row r="16" spans="1:12" ht="18" customHeight="1">
      <c r="A16" s="11">
        <v>10</v>
      </c>
      <c r="B16" s="57" t="s">
        <v>298</v>
      </c>
      <c r="C16" s="57" t="s">
        <v>115</v>
      </c>
      <c r="D16" s="57">
        <v>1</v>
      </c>
      <c r="E16" s="13" t="s">
        <v>422</v>
      </c>
      <c r="F16" s="57" t="s">
        <v>417</v>
      </c>
      <c r="G16" s="57" t="s">
        <v>26</v>
      </c>
      <c r="H16" s="72">
        <v>20710732</v>
      </c>
      <c r="I16" s="72"/>
      <c r="J16" s="72"/>
      <c r="K16" s="72">
        <f t="shared" si="0"/>
        <v>20710732</v>
      </c>
      <c r="L16" s="69"/>
    </row>
    <row r="17" spans="1:12" ht="18" customHeight="1">
      <c r="A17" s="11">
        <v>11</v>
      </c>
      <c r="B17" s="57" t="s">
        <v>21</v>
      </c>
      <c r="C17" s="57" t="s">
        <v>115</v>
      </c>
      <c r="D17" s="57">
        <v>1</v>
      </c>
      <c r="E17" s="13" t="s">
        <v>447</v>
      </c>
      <c r="F17" s="57" t="s">
        <v>419</v>
      </c>
      <c r="G17" s="57" t="s">
        <v>26</v>
      </c>
      <c r="H17" s="72">
        <v>228667913</v>
      </c>
      <c r="I17" s="72"/>
      <c r="J17" s="72"/>
      <c r="K17" s="72">
        <f t="shared" si="0"/>
        <v>228667913</v>
      </c>
      <c r="L17" s="12"/>
    </row>
    <row r="18" spans="1:12" ht="18" customHeight="1">
      <c r="A18" s="11">
        <v>12</v>
      </c>
      <c r="B18" s="57" t="s">
        <v>298</v>
      </c>
      <c r="C18" s="57" t="s">
        <v>115</v>
      </c>
      <c r="D18" s="57">
        <v>1</v>
      </c>
      <c r="E18" s="13" t="s">
        <v>420</v>
      </c>
      <c r="F18" s="57" t="s">
        <v>417</v>
      </c>
      <c r="G18" s="32" t="s">
        <v>31</v>
      </c>
      <c r="H18" s="72">
        <v>9866483</v>
      </c>
      <c r="I18" s="72"/>
      <c r="J18" s="72"/>
      <c r="K18" s="72">
        <f t="shared" si="0"/>
        <v>9866483</v>
      </c>
      <c r="L18" s="11" t="s">
        <v>523</v>
      </c>
    </row>
    <row r="19" spans="1:12" ht="18" customHeight="1">
      <c r="A19" s="11">
        <v>13</v>
      </c>
      <c r="B19" s="57" t="s">
        <v>298</v>
      </c>
      <c r="C19" s="57" t="s">
        <v>115</v>
      </c>
      <c r="D19" s="57">
        <v>1</v>
      </c>
      <c r="E19" s="13" t="s">
        <v>440</v>
      </c>
      <c r="F19" s="57" t="s">
        <v>417</v>
      </c>
      <c r="G19" s="57" t="s">
        <v>26</v>
      </c>
      <c r="H19" s="72">
        <v>59434552</v>
      </c>
      <c r="I19" s="72"/>
      <c r="J19" s="72"/>
      <c r="K19" s="72">
        <f t="shared" si="0"/>
        <v>59434552</v>
      </c>
      <c r="L19" s="69"/>
    </row>
    <row r="20" spans="1:12" ht="18" customHeight="1">
      <c r="A20" s="11">
        <v>14</v>
      </c>
      <c r="B20" s="57" t="s">
        <v>21</v>
      </c>
      <c r="C20" s="57" t="s">
        <v>115</v>
      </c>
      <c r="D20" s="57">
        <v>1</v>
      </c>
      <c r="E20" s="13" t="s">
        <v>421</v>
      </c>
      <c r="F20" s="57" t="s">
        <v>417</v>
      </c>
      <c r="G20" s="57" t="s">
        <v>26</v>
      </c>
      <c r="H20" s="72">
        <v>11418521</v>
      </c>
      <c r="I20" s="72">
        <v>2595920</v>
      </c>
      <c r="J20" s="72"/>
      <c r="K20" s="72">
        <f t="shared" si="0"/>
        <v>14014441</v>
      </c>
      <c r="L20" s="69"/>
    </row>
    <row r="21" spans="1:12" ht="18" customHeight="1">
      <c r="A21" s="11">
        <v>15</v>
      </c>
      <c r="B21" s="57" t="s">
        <v>298</v>
      </c>
      <c r="C21" s="57" t="s">
        <v>115</v>
      </c>
      <c r="D21" s="57">
        <v>1</v>
      </c>
      <c r="E21" s="13" t="s">
        <v>418</v>
      </c>
      <c r="F21" s="57" t="s">
        <v>419</v>
      </c>
      <c r="G21" s="32" t="s">
        <v>31</v>
      </c>
      <c r="H21" s="72">
        <v>3759702</v>
      </c>
      <c r="I21" s="72"/>
      <c r="J21" s="72"/>
      <c r="K21" s="72">
        <f t="shared" si="0"/>
        <v>3759702</v>
      </c>
      <c r="L21" s="11" t="s">
        <v>523</v>
      </c>
    </row>
    <row r="22" spans="1:12" ht="18" customHeight="1">
      <c r="A22" s="11">
        <v>16</v>
      </c>
      <c r="B22" s="57" t="s">
        <v>298</v>
      </c>
      <c r="C22" s="57" t="s">
        <v>115</v>
      </c>
      <c r="D22" s="57">
        <v>1</v>
      </c>
      <c r="E22" s="13" t="s">
        <v>448</v>
      </c>
      <c r="F22" s="57" t="s">
        <v>419</v>
      </c>
      <c r="G22" s="57" t="s">
        <v>26</v>
      </c>
      <c r="H22" s="72">
        <v>397384006</v>
      </c>
      <c r="I22" s="72"/>
      <c r="J22" s="72"/>
      <c r="K22" s="72">
        <f t="shared" si="0"/>
        <v>397384006</v>
      </c>
      <c r="L22" s="57"/>
    </row>
    <row r="23" spans="1:12" ht="18" customHeight="1">
      <c r="A23" s="11">
        <v>17</v>
      </c>
      <c r="B23" s="57" t="s">
        <v>298</v>
      </c>
      <c r="C23" s="57" t="s">
        <v>170</v>
      </c>
      <c r="D23" s="57">
        <v>1</v>
      </c>
      <c r="E23" s="13" t="s">
        <v>441</v>
      </c>
      <c r="F23" s="57" t="s">
        <v>442</v>
      </c>
      <c r="G23" s="57" t="s">
        <v>26</v>
      </c>
      <c r="H23" s="72">
        <v>83000000</v>
      </c>
      <c r="I23" s="72"/>
      <c r="J23" s="72"/>
      <c r="K23" s="72">
        <f t="shared" si="0"/>
        <v>83000000</v>
      </c>
      <c r="L23" s="69"/>
    </row>
    <row r="24" spans="1:12" ht="18" customHeight="1">
      <c r="A24" s="11">
        <v>18</v>
      </c>
      <c r="B24" s="57" t="s">
        <v>298</v>
      </c>
      <c r="C24" s="57" t="s">
        <v>307</v>
      </c>
      <c r="D24" s="57">
        <v>1</v>
      </c>
      <c r="E24" s="13" t="s">
        <v>434</v>
      </c>
      <c r="F24" s="57" t="s">
        <v>419</v>
      </c>
      <c r="G24" s="57" t="s">
        <v>26</v>
      </c>
      <c r="H24" s="72">
        <v>43701878</v>
      </c>
      <c r="I24" s="72"/>
      <c r="J24" s="72"/>
      <c r="K24" s="72">
        <f t="shared" si="0"/>
        <v>43701878</v>
      </c>
      <c r="L24" s="12"/>
    </row>
    <row r="25" spans="1:12" ht="18" customHeight="1">
      <c r="A25" s="11">
        <v>19</v>
      </c>
      <c r="B25" s="57" t="s">
        <v>298</v>
      </c>
      <c r="C25" s="57" t="s">
        <v>314</v>
      </c>
      <c r="D25" s="57">
        <v>1</v>
      </c>
      <c r="E25" s="13" t="s">
        <v>429</v>
      </c>
      <c r="F25" s="57" t="s">
        <v>419</v>
      </c>
      <c r="G25" s="57" t="s">
        <v>26</v>
      </c>
      <c r="H25" s="72">
        <v>30000000</v>
      </c>
      <c r="I25" s="72"/>
      <c r="J25" s="72"/>
      <c r="K25" s="72">
        <f t="shared" si="0"/>
        <v>30000000</v>
      </c>
      <c r="L25" s="12"/>
    </row>
    <row r="26" spans="1:12" ht="18" customHeight="1">
      <c r="A26" s="11">
        <v>20</v>
      </c>
      <c r="B26" s="57" t="s">
        <v>21</v>
      </c>
      <c r="C26" s="57" t="s">
        <v>122</v>
      </c>
      <c r="D26" s="57">
        <v>1</v>
      </c>
      <c r="E26" s="13" t="s">
        <v>446</v>
      </c>
      <c r="F26" s="57" t="s">
        <v>417</v>
      </c>
      <c r="G26" s="57" t="s">
        <v>0</v>
      </c>
      <c r="H26" s="72">
        <v>200000000</v>
      </c>
      <c r="I26" s="79"/>
      <c r="J26" s="72"/>
      <c r="K26" s="72">
        <f t="shared" si="0"/>
        <v>200000000</v>
      </c>
      <c r="L26" s="12"/>
    </row>
    <row r="27" spans="1:12" ht="18" customHeight="1">
      <c r="A27" s="11">
        <v>21</v>
      </c>
      <c r="B27" s="57" t="s">
        <v>21</v>
      </c>
      <c r="C27" s="12" t="s">
        <v>122</v>
      </c>
      <c r="D27" s="12">
        <v>1</v>
      </c>
      <c r="E27" s="13" t="s">
        <v>424</v>
      </c>
      <c r="F27" s="57" t="s">
        <v>149</v>
      </c>
      <c r="G27" s="57" t="s">
        <v>18</v>
      </c>
      <c r="H27" s="72">
        <v>24000000</v>
      </c>
      <c r="I27" s="72"/>
      <c r="J27" s="72"/>
      <c r="K27" s="72">
        <f t="shared" si="0"/>
        <v>24000000</v>
      </c>
      <c r="L27" s="69"/>
    </row>
    <row r="28" spans="1:12" ht="18" customHeight="1">
      <c r="A28" s="11">
        <v>22</v>
      </c>
      <c r="B28" s="57" t="s">
        <v>298</v>
      </c>
      <c r="C28" s="57" t="s">
        <v>443</v>
      </c>
      <c r="D28" s="57">
        <v>1</v>
      </c>
      <c r="E28" s="13" t="s">
        <v>4719</v>
      </c>
      <c r="F28" s="57" t="s">
        <v>419</v>
      </c>
      <c r="G28" s="57" t="s">
        <v>26</v>
      </c>
      <c r="H28" s="72">
        <v>103074028</v>
      </c>
      <c r="I28" s="72"/>
      <c r="J28" s="72"/>
      <c r="K28" s="72">
        <f t="shared" si="0"/>
        <v>103074028</v>
      </c>
      <c r="L28" s="12"/>
    </row>
    <row r="29" spans="1:12" ht="18" customHeight="1">
      <c r="A29" s="11">
        <v>23</v>
      </c>
      <c r="B29" s="57" t="s">
        <v>298</v>
      </c>
      <c r="C29" s="57" t="s">
        <v>360</v>
      </c>
      <c r="D29" s="57">
        <v>1</v>
      </c>
      <c r="E29" s="13" t="s">
        <v>433</v>
      </c>
      <c r="F29" s="57" t="s">
        <v>417</v>
      </c>
      <c r="G29" s="57" t="s">
        <v>18</v>
      </c>
      <c r="H29" s="72">
        <v>41300000</v>
      </c>
      <c r="I29" s="72"/>
      <c r="J29" s="72"/>
      <c r="K29" s="72">
        <f t="shared" si="0"/>
        <v>41300000</v>
      </c>
      <c r="L29" s="12"/>
    </row>
    <row r="30" spans="1:12" ht="18" customHeight="1">
      <c r="A30" s="11">
        <v>24</v>
      </c>
      <c r="B30" s="57" t="s">
        <v>298</v>
      </c>
      <c r="C30" s="57" t="s">
        <v>299</v>
      </c>
      <c r="D30" s="57">
        <v>1</v>
      </c>
      <c r="E30" s="13" t="s">
        <v>432</v>
      </c>
      <c r="F30" s="57" t="s">
        <v>419</v>
      </c>
      <c r="G30" s="57" t="s">
        <v>1</v>
      </c>
      <c r="H30" s="72">
        <v>40000000</v>
      </c>
      <c r="I30" s="72"/>
      <c r="J30" s="72"/>
      <c r="K30" s="72">
        <f t="shared" si="0"/>
        <v>40000000</v>
      </c>
      <c r="L30" s="69"/>
    </row>
    <row r="31" spans="1:12" ht="18" customHeight="1">
      <c r="A31" s="11">
        <v>25</v>
      </c>
      <c r="B31" s="57" t="s">
        <v>21</v>
      </c>
      <c r="C31" s="57" t="s">
        <v>299</v>
      </c>
      <c r="D31" s="57">
        <v>1</v>
      </c>
      <c r="E31" s="13" t="s">
        <v>431</v>
      </c>
      <c r="F31" s="57" t="s">
        <v>419</v>
      </c>
      <c r="G31" s="57" t="s">
        <v>1</v>
      </c>
      <c r="H31" s="72">
        <v>35000000</v>
      </c>
      <c r="I31" s="72"/>
      <c r="J31" s="72"/>
      <c r="K31" s="72">
        <f t="shared" si="0"/>
        <v>35000000</v>
      </c>
      <c r="L31" s="69"/>
    </row>
    <row r="32" spans="1:12" ht="18" customHeight="1">
      <c r="A32" s="11">
        <v>26</v>
      </c>
      <c r="B32" s="57" t="s">
        <v>21</v>
      </c>
      <c r="C32" s="57" t="s">
        <v>299</v>
      </c>
      <c r="D32" s="57">
        <v>1</v>
      </c>
      <c r="E32" s="13" t="s">
        <v>430</v>
      </c>
      <c r="F32" s="57" t="s">
        <v>419</v>
      </c>
      <c r="G32" s="57" t="s">
        <v>1</v>
      </c>
      <c r="H32" s="72">
        <v>33655931</v>
      </c>
      <c r="I32" s="72"/>
      <c r="J32" s="72"/>
      <c r="K32" s="72">
        <f t="shared" si="0"/>
        <v>33655931</v>
      </c>
      <c r="L32" s="69"/>
    </row>
    <row r="33" spans="1:12" ht="18" customHeight="1">
      <c r="A33" s="11">
        <v>27</v>
      </c>
      <c r="B33" s="32" t="s">
        <v>36</v>
      </c>
      <c r="C33" s="57" t="s">
        <v>557</v>
      </c>
      <c r="D33" s="57">
        <v>1</v>
      </c>
      <c r="E33" s="58" t="s">
        <v>776</v>
      </c>
      <c r="F33" s="88" t="s">
        <v>419</v>
      </c>
      <c r="G33" s="88" t="s">
        <v>26</v>
      </c>
      <c r="H33" s="95">
        <v>12000000</v>
      </c>
      <c r="I33" s="95">
        <v>0</v>
      </c>
      <c r="J33" s="95">
        <v>0</v>
      </c>
      <c r="K33" s="45">
        <f t="shared" si="0"/>
        <v>12000000</v>
      </c>
      <c r="L33" s="29"/>
    </row>
    <row r="34" spans="1:12" ht="18" customHeight="1">
      <c r="A34" s="11">
        <v>28</v>
      </c>
      <c r="B34" s="32" t="s">
        <v>36</v>
      </c>
      <c r="C34" s="57" t="s">
        <v>557</v>
      </c>
      <c r="D34" s="57">
        <v>1</v>
      </c>
      <c r="E34" s="58" t="s">
        <v>774</v>
      </c>
      <c r="F34" s="88" t="s">
        <v>419</v>
      </c>
      <c r="G34" s="88" t="s">
        <v>26</v>
      </c>
      <c r="H34" s="83">
        <v>152082533</v>
      </c>
      <c r="I34" s="83"/>
      <c r="J34" s="83"/>
      <c r="K34" s="45">
        <f t="shared" si="0"/>
        <v>152082533</v>
      </c>
      <c r="L34" s="69"/>
    </row>
    <row r="35" spans="1:12" ht="18" customHeight="1">
      <c r="A35" s="11">
        <v>29</v>
      </c>
      <c r="B35" s="32" t="s">
        <v>36</v>
      </c>
      <c r="C35" s="57" t="s">
        <v>557</v>
      </c>
      <c r="D35" s="57">
        <v>1</v>
      </c>
      <c r="E35" s="58" t="s">
        <v>773</v>
      </c>
      <c r="F35" s="88" t="s">
        <v>419</v>
      </c>
      <c r="G35" s="88" t="s">
        <v>26</v>
      </c>
      <c r="H35" s="83">
        <v>33194512</v>
      </c>
      <c r="I35" s="83"/>
      <c r="J35" s="83">
        <v>375570</v>
      </c>
      <c r="K35" s="45">
        <f t="shared" si="0"/>
        <v>33570082</v>
      </c>
      <c r="L35" s="12"/>
    </row>
    <row r="36" spans="1:12" ht="18" customHeight="1">
      <c r="A36" s="11">
        <v>30</v>
      </c>
      <c r="B36" s="32" t="s">
        <v>36</v>
      </c>
      <c r="C36" s="57" t="s">
        <v>557</v>
      </c>
      <c r="D36" s="57">
        <v>1</v>
      </c>
      <c r="E36" s="58" t="s">
        <v>775</v>
      </c>
      <c r="F36" s="88" t="s">
        <v>417</v>
      </c>
      <c r="G36" s="88" t="s">
        <v>26</v>
      </c>
      <c r="H36" s="83">
        <v>16692039</v>
      </c>
      <c r="I36" s="83"/>
      <c r="J36" s="83"/>
      <c r="K36" s="45">
        <f t="shared" si="0"/>
        <v>16692039</v>
      </c>
      <c r="L36" s="69"/>
    </row>
    <row r="37" spans="1:12" ht="18" customHeight="1">
      <c r="A37" s="11">
        <v>31</v>
      </c>
      <c r="B37" s="32" t="s">
        <v>36</v>
      </c>
      <c r="C37" s="32" t="s">
        <v>529</v>
      </c>
      <c r="D37" s="32">
        <v>1</v>
      </c>
      <c r="E37" s="39" t="s">
        <v>746</v>
      </c>
      <c r="F37" s="32" t="s">
        <v>419</v>
      </c>
      <c r="G37" s="32" t="s">
        <v>26</v>
      </c>
      <c r="H37" s="45">
        <v>100000000</v>
      </c>
      <c r="I37" s="45"/>
      <c r="J37" s="45"/>
      <c r="K37" s="45">
        <f t="shared" si="0"/>
        <v>100000000</v>
      </c>
      <c r="L37" s="11"/>
    </row>
    <row r="38" spans="1:12" ht="18" customHeight="1">
      <c r="A38" s="11">
        <v>32</v>
      </c>
      <c r="B38" s="32" t="s">
        <v>36</v>
      </c>
      <c r="C38" s="32" t="s">
        <v>529</v>
      </c>
      <c r="D38" s="32">
        <v>1</v>
      </c>
      <c r="E38" s="39" t="s">
        <v>747</v>
      </c>
      <c r="F38" s="32" t="s">
        <v>419</v>
      </c>
      <c r="G38" s="32" t="s">
        <v>1</v>
      </c>
      <c r="H38" s="45">
        <v>70000000</v>
      </c>
      <c r="I38" s="45"/>
      <c r="J38" s="45"/>
      <c r="K38" s="45">
        <f t="shared" si="0"/>
        <v>70000000</v>
      </c>
      <c r="L38" s="32"/>
    </row>
    <row r="39" spans="1:12" ht="18" customHeight="1">
      <c r="A39" s="11">
        <v>33</v>
      </c>
      <c r="B39" s="32" t="s">
        <v>36</v>
      </c>
      <c r="C39" s="32" t="s">
        <v>729</v>
      </c>
      <c r="D39" s="32">
        <v>1</v>
      </c>
      <c r="E39" s="22" t="s">
        <v>778</v>
      </c>
      <c r="F39" s="32" t="s">
        <v>149</v>
      </c>
      <c r="G39" s="32" t="s">
        <v>1</v>
      </c>
      <c r="H39" s="81">
        <v>57000000</v>
      </c>
      <c r="I39" s="81">
        <v>0</v>
      </c>
      <c r="J39" s="81">
        <v>0</v>
      </c>
      <c r="K39" s="45">
        <f t="shared" ref="K39:K70" si="1">H39+I39+J39</f>
        <v>57000000</v>
      </c>
      <c r="L39" s="11"/>
    </row>
    <row r="40" spans="1:12" ht="18" customHeight="1">
      <c r="A40" s="11">
        <v>34</v>
      </c>
      <c r="B40" s="32" t="s">
        <v>36</v>
      </c>
      <c r="C40" s="32" t="s">
        <v>38</v>
      </c>
      <c r="D40" s="32">
        <v>1</v>
      </c>
      <c r="E40" s="39" t="s">
        <v>740</v>
      </c>
      <c r="F40" s="32" t="s">
        <v>469</v>
      </c>
      <c r="G40" s="32" t="s">
        <v>26</v>
      </c>
      <c r="H40" s="45">
        <v>100000000</v>
      </c>
      <c r="I40" s="45">
        <v>0</v>
      </c>
      <c r="J40" s="45">
        <v>0</v>
      </c>
      <c r="K40" s="45">
        <f t="shared" si="1"/>
        <v>100000000</v>
      </c>
      <c r="L40" s="11"/>
    </row>
    <row r="41" spans="1:12" ht="18" customHeight="1">
      <c r="A41" s="11">
        <v>35</v>
      </c>
      <c r="B41" s="32" t="s">
        <v>36</v>
      </c>
      <c r="C41" s="32" t="s">
        <v>38</v>
      </c>
      <c r="D41" s="32">
        <v>1</v>
      </c>
      <c r="E41" s="39" t="s">
        <v>738</v>
      </c>
      <c r="F41" s="32" t="s">
        <v>469</v>
      </c>
      <c r="G41" s="32" t="s">
        <v>18</v>
      </c>
      <c r="H41" s="45">
        <v>350000000</v>
      </c>
      <c r="I41" s="45">
        <v>0</v>
      </c>
      <c r="J41" s="45">
        <v>0</v>
      </c>
      <c r="K41" s="45">
        <f t="shared" si="1"/>
        <v>350000000</v>
      </c>
      <c r="L41" s="11"/>
    </row>
    <row r="42" spans="1:12" ht="18" customHeight="1">
      <c r="A42" s="11">
        <v>36</v>
      </c>
      <c r="B42" s="32" t="s">
        <v>36</v>
      </c>
      <c r="C42" s="32" t="s">
        <v>38</v>
      </c>
      <c r="D42" s="32">
        <v>1</v>
      </c>
      <c r="E42" s="39" t="s">
        <v>739</v>
      </c>
      <c r="F42" s="32" t="s">
        <v>469</v>
      </c>
      <c r="G42" s="32" t="s">
        <v>26</v>
      </c>
      <c r="H42" s="45">
        <v>200000000</v>
      </c>
      <c r="I42" s="45">
        <v>0</v>
      </c>
      <c r="J42" s="45">
        <v>0</v>
      </c>
      <c r="K42" s="45">
        <f t="shared" si="1"/>
        <v>200000000</v>
      </c>
      <c r="L42" s="11"/>
    </row>
    <row r="43" spans="1:12" ht="18" customHeight="1">
      <c r="A43" s="11">
        <v>37</v>
      </c>
      <c r="B43" s="32" t="s">
        <v>36</v>
      </c>
      <c r="C43" s="32" t="s">
        <v>38</v>
      </c>
      <c r="D43" s="32">
        <v>1</v>
      </c>
      <c r="E43" s="22" t="s">
        <v>742</v>
      </c>
      <c r="F43" s="32" t="s">
        <v>469</v>
      </c>
      <c r="G43" s="32" t="s">
        <v>26</v>
      </c>
      <c r="H43" s="45">
        <v>100000000</v>
      </c>
      <c r="I43" s="45">
        <v>0</v>
      </c>
      <c r="J43" s="45">
        <v>0</v>
      </c>
      <c r="K43" s="45">
        <f t="shared" si="1"/>
        <v>100000000</v>
      </c>
      <c r="L43" s="29"/>
    </row>
    <row r="44" spans="1:12" ht="18" customHeight="1">
      <c r="A44" s="11">
        <v>38</v>
      </c>
      <c r="B44" s="32" t="s">
        <v>36</v>
      </c>
      <c r="C44" s="32" t="s">
        <v>38</v>
      </c>
      <c r="D44" s="32">
        <v>1</v>
      </c>
      <c r="E44" s="22" t="s">
        <v>741</v>
      </c>
      <c r="F44" s="32" t="s">
        <v>469</v>
      </c>
      <c r="G44" s="32" t="s">
        <v>18</v>
      </c>
      <c r="H44" s="45">
        <v>200000000</v>
      </c>
      <c r="I44" s="45">
        <v>0</v>
      </c>
      <c r="J44" s="45">
        <v>0</v>
      </c>
      <c r="K44" s="45">
        <f t="shared" si="1"/>
        <v>200000000</v>
      </c>
      <c r="L44" s="29"/>
    </row>
    <row r="45" spans="1:12" ht="18" customHeight="1">
      <c r="A45" s="11">
        <v>39</v>
      </c>
      <c r="B45" s="32" t="s">
        <v>36</v>
      </c>
      <c r="C45" s="32" t="s">
        <v>38</v>
      </c>
      <c r="D45" s="32">
        <v>1</v>
      </c>
      <c r="E45" s="22" t="s">
        <v>743</v>
      </c>
      <c r="F45" s="32" t="s">
        <v>469</v>
      </c>
      <c r="G45" s="32" t="s">
        <v>26</v>
      </c>
      <c r="H45" s="45">
        <v>100000000</v>
      </c>
      <c r="I45" s="45">
        <v>0</v>
      </c>
      <c r="J45" s="45">
        <v>0</v>
      </c>
      <c r="K45" s="45">
        <f t="shared" si="1"/>
        <v>100000000</v>
      </c>
      <c r="L45" s="29"/>
    </row>
    <row r="46" spans="1:12" ht="18" customHeight="1">
      <c r="A46" s="11">
        <v>40</v>
      </c>
      <c r="B46" s="32" t="s">
        <v>36</v>
      </c>
      <c r="C46" s="32" t="s">
        <v>540</v>
      </c>
      <c r="D46" s="32">
        <v>1</v>
      </c>
      <c r="E46" s="39" t="s">
        <v>744</v>
      </c>
      <c r="F46" s="32" t="s">
        <v>419</v>
      </c>
      <c r="G46" s="32" t="s">
        <v>18</v>
      </c>
      <c r="H46" s="45">
        <v>80000000</v>
      </c>
      <c r="I46" s="45"/>
      <c r="J46" s="45"/>
      <c r="K46" s="45">
        <f t="shared" si="1"/>
        <v>80000000</v>
      </c>
      <c r="L46" s="29"/>
    </row>
    <row r="47" spans="1:12" ht="18" customHeight="1">
      <c r="A47" s="11">
        <v>41</v>
      </c>
      <c r="B47" s="32" t="s">
        <v>36</v>
      </c>
      <c r="C47" s="32" t="s">
        <v>540</v>
      </c>
      <c r="D47" s="32">
        <v>1</v>
      </c>
      <c r="E47" s="39" t="s">
        <v>745</v>
      </c>
      <c r="F47" s="32" t="s">
        <v>419</v>
      </c>
      <c r="G47" s="32" t="s">
        <v>18</v>
      </c>
      <c r="H47" s="45">
        <v>30000000</v>
      </c>
      <c r="I47" s="45"/>
      <c r="J47" s="45"/>
      <c r="K47" s="45">
        <f t="shared" si="1"/>
        <v>30000000</v>
      </c>
      <c r="L47" s="29"/>
    </row>
    <row r="48" spans="1:12" ht="18" customHeight="1">
      <c r="A48" s="11">
        <v>42</v>
      </c>
      <c r="B48" s="32" t="s">
        <v>36</v>
      </c>
      <c r="C48" s="32" t="s">
        <v>170</v>
      </c>
      <c r="D48" s="32">
        <v>1</v>
      </c>
      <c r="E48" s="58" t="s">
        <v>760</v>
      </c>
      <c r="F48" s="57" t="s">
        <v>417</v>
      </c>
      <c r="G48" s="57" t="s">
        <v>26</v>
      </c>
      <c r="H48" s="95">
        <v>205996200</v>
      </c>
      <c r="I48" s="95"/>
      <c r="J48" s="95"/>
      <c r="K48" s="45">
        <f t="shared" si="1"/>
        <v>205996200</v>
      </c>
      <c r="L48" s="12"/>
    </row>
    <row r="49" spans="1:12" ht="18" customHeight="1">
      <c r="A49" s="11">
        <v>43</v>
      </c>
      <c r="B49" s="32" t="s">
        <v>36</v>
      </c>
      <c r="C49" s="32" t="s">
        <v>583</v>
      </c>
      <c r="D49" s="32">
        <v>1</v>
      </c>
      <c r="E49" s="39" t="s">
        <v>759</v>
      </c>
      <c r="F49" s="32" t="s">
        <v>419</v>
      </c>
      <c r="G49" s="32" t="s">
        <v>26</v>
      </c>
      <c r="H49" s="81">
        <v>40889595</v>
      </c>
      <c r="I49" s="81"/>
      <c r="J49" s="81"/>
      <c r="K49" s="45">
        <f t="shared" si="1"/>
        <v>40889595</v>
      </c>
      <c r="L49" s="29"/>
    </row>
    <row r="50" spans="1:12" ht="18" customHeight="1">
      <c r="A50" s="11">
        <v>44</v>
      </c>
      <c r="B50" s="32" t="s">
        <v>36</v>
      </c>
      <c r="C50" s="32" t="s">
        <v>162</v>
      </c>
      <c r="D50" s="32">
        <v>1</v>
      </c>
      <c r="E50" s="39" t="s">
        <v>777</v>
      </c>
      <c r="F50" s="32" t="s">
        <v>442</v>
      </c>
      <c r="G50" s="32" t="s">
        <v>0</v>
      </c>
      <c r="H50" s="81">
        <v>308274453</v>
      </c>
      <c r="I50" s="81"/>
      <c r="J50" s="81"/>
      <c r="K50" s="45">
        <f t="shared" si="1"/>
        <v>308274453</v>
      </c>
      <c r="L50" s="29"/>
    </row>
    <row r="51" spans="1:12" ht="18" customHeight="1">
      <c r="A51" s="11">
        <v>45</v>
      </c>
      <c r="B51" s="32" t="s">
        <v>36</v>
      </c>
      <c r="C51" s="32" t="s">
        <v>623</v>
      </c>
      <c r="D51" s="32">
        <v>1</v>
      </c>
      <c r="E51" s="39" t="s">
        <v>752</v>
      </c>
      <c r="F51" s="32" t="s">
        <v>419</v>
      </c>
      <c r="G51" s="32" t="s">
        <v>26</v>
      </c>
      <c r="H51" s="81">
        <v>60000000</v>
      </c>
      <c r="I51" s="81">
        <v>0</v>
      </c>
      <c r="J51" s="81">
        <v>0</v>
      </c>
      <c r="K51" s="45">
        <f t="shared" si="1"/>
        <v>60000000</v>
      </c>
      <c r="L51" s="198"/>
    </row>
    <row r="52" spans="1:12" ht="18" customHeight="1">
      <c r="A52" s="11">
        <v>46</v>
      </c>
      <c r="B52" s="32" t="s">
        <v>36</v>
      </c>
      <c r="C52" s="32" t="s">
        <v>534</v>
      </c>
      <c r="D52" s="32">
        <v>1</v>
      </c>
      <c r="E52" s="39" t="s">
        <v>758</v>
      </c>
      <c r="F52" s="32" t="s">
        <v>419</v>
      </c>
      <c r="G52" s="32" t="s">
        <v>26</v>
      </c>
      <c r="H52" s="81">
        <v>180000000</v>
      </c>
      <c r="I52" s="81"/>
      <c r="J52" s="81"/>
      <c r="K52" s="45">
        <f t="shared" si="1"/>
        <v>180000000</v>
      </c>
      <c r="L52" s="66"/>
    </row>
    <row r="53" spans="1:12" ht="18" customHeight="1">
      <c r="A53" s="11">
        <v>47</v>
      </c>
      <c r="B53" s="32" t="s">
        <v>36</v>
      </c>
      <c r="C53" s="32" t="s">
        <v>534</v>
      </c>
      <c r="D53" s="32">
        <v>1</v>
      </c>
      <c r="E53" s="71" t="s">
        <v>756</v>
      </c>
      <c r="F53" s="32" t="s">
        <v>419</v>
      </c>
      <c r="G53" s="32" t="s">
        <v>1</v>
      </c>
      <c r="H53" s="81">
        <v>50694176</v>
      </c>
      <c r="I53" s="38"/>
      <c r="J53" s="38"/>
      <c r="K53" s="45">
        <f t="shared" si="1"/>
        <v>50694176</v>
      </c>
      <c r="L53" s="66"/>
    </row>
    <row r="54" spans="1:12" ht="18" customHeight="1">
      <c r="A54" s="11">
        <v>48</v>
      </c>
      <c r="B54" s="32" t="s">
        <v>36</v>
      </c>
      <c r="C54" s="32" t="s">
        <v>534</v>
      </c>
      <c r="D54" s="32">
        <v>1</v>
      </c>
      <c r="E54" s="71" t="s">
        <v>757</v>
      </c>
      <c r="F54" s="32" t="s">
        <v>419</v>
      </c>
      <c r="G54" s="32" t="s">
        <v>1</v>
      </c>
      <c r="H54" s="81">
        <v>47037000</v>
      </c>
      <c r="I54" s="38"/>
      <c r="J54" s="38"/>
      <c r="K54" s="45">
        <f t="shared" si="1"/>
        <v>47037000</v>
      </c>
      <c r="L54" s="66"/>
    </row>
    <row r="55" spans="1:12" ht="18" customHeight="1">
      <c r="A55" s="11">
        <v>49</v>
      </c>
      <c r="B55" s="32" t="s">
        <v>36</v>
      </c>
      <c r="C55" s="32" t="s">
        <v>534</v>
      </c>
      <c r="D55" s="32">
        <v>1</v>
      </c>
      <c r="E55" s="39" t="s">
        <v>753</v>
      </c>
      <c r="F55" s="32" t="s">
        <v>419</v>
      </c>
      <c r="G55" s="32" t="s">
        <v>1</v>
      </c>
      <c r="H55" s="81">
        <v>103136430</v>
      </c>
      <c r="I55" s="38"/>
      <c r="J55" s="38"/>
      <c r="K55" s="45">
        <f t="shared" si="1"/>
        <v>103136430</v>
      </c>
      <c r="L55" s="82"/>
    </row>
    <row r="56" spans="1:12" ht="18" customHeight="1">
      <c r="A56" s="11">
        <v>50</v>
      </c>
      <c r="B56" s="32" t="s">
        <v>36</v>
      </c>
      <c r="C56" s="32" t="s">
        <v>534</v>
      </c>
      <c r="D56" s="32">
        <v>1</v>
      </c>
      <c r="E56" s="39" t="s">
        <v>754</v>
      </c>
      <c r="F56" s="32" t="s">
        <v>419</v>
      </c>
      <c r="G56" s="32" t="s">
        <v>26</v>
      </c>
      <c r="H56" s="81">
        <v>60000000</v>
      </c>
      <c r="I56" s="38"/>
      <c r="J56" s="38"/>
      <c r="K56" s="45">
        <f t="shared" si="1"/>
        <v>60000000</v>
      </c>
      <c r="L56" s="66"/>
    </row>
    <row r="57" spans="1:12" ht="18" customHeight="1">
      <c r="A57" s="11">
        <v>51</v>
      </c>
      <c r="B57" s="32" t="s">
        <v>36</v>
      </c>
      <c r="C57" s="32" t="s">
        <v>534</v>
      </c>
      <c r="D57" s="32">
        <v>1</v>
      </c>
      <c r="E57" s="22" t="s">
        <v>755</v>
      </c>
      <c r="F57" s="32" t="s">
        <v>419</v>
      </c>
      <c r="G57" s="32" t="s">
        <v>1</v>
      </c>
      <c r="H57" s="81">
        <v>100000000</v>
      </c>
      <c r="I57" s="81"/>
      <c r="J57" s="81"/>
      <c r="K57" s="45">
        <f t="shared" si="1"/>
        <v>100000000</v>
      </c>
      <c r="L57" s="29"/>
    </row>
    <row r="58" spans="1:12" ht="18" customHeight="1">
      <c r="A58" s="11">
        <v>52</v>
      </c>
      <c r="B58" s="32" t="s">
        <v>36</v>
      </c>
      <c r="C58" s="84" t="s">
        <v>547</v>
      </c>
      <c r="D58" s="88">
        <v>1</v>
      </c>
      <c r="E58" s="85" t="s">
        <v>767</v>
      </c>
      <c r="F58" s="88" t="s">
        <v>419</v>
      </c>
      <c r="G58" s="88" t="s">
        <v>26</v>
      </c>
      <c r="H58" s="98">
        <v>50694176</v>
      </c>
      <c r="I58" s="98"/>
      <c r="J58" s="98"/>
      <c r="K58" s="45">
        <f t="shared" si="1"/>
        <v>50694176</v>
      </c>
      <c r="L58" s="87"/>
    </row>
    <row r="59" spans="1:12" ht="18" customHeight="1">
      <c r="A59" s="11">
        <v>53</v>
      </c>
      <c r="B59" s="32" t="s">
        <v>36</v>
      </c>
      <c r="C59" s="84" t="s">
        <v>547</v>
      </c>
      <c r="D59" s="84">
        <v>1</v>
      </c>
      <c r="E59" s="85" t="s">
        <v>766</v>
      </c>
      <c r="F59" s="88" t="s">
        <v>419</v>
      </c>
      <c r="G59" s="88" t="s">
        <v>26</v>
      </c>
      <c r="H59" s="98">
        <v>33213425</v>
      </c>
      <c r="I59" s="98"/>
      <c r="J59" s="98"/>
      <c r="K59" s="45">
        <f t="shared" si="1"/>
        <v>33213425</v>
      </c>
      <c r="L59" s="87"/>
    </row>
    <row r="60" spans="1:12" ht="18" customHeight="1">
      <c r="A60" s="11">
        <v>54</v>
      </c>
      <c r="B60" s="32" t="s">
        <v>36</v>
      </c>
      <c r="C60" s="84" t="s">
        <v>547</v>
      </c>
      <c r="D60" s="84">
        <v>1</v>
      </c>
      <c r="E60" s="85" t="s">
        <v>765</v>
      </c>
      <c r="F60" s="88" t="s">
        <v>419</v>
      </c>
      <c r="G60" s="88" t="s">
        <v>26</v>
      </c>
      <c r="H60" s="98">
        <v>27969200</v>
      </c>
      <c r="I60" s="98"/>
      <c r="J60" s="98"/>
      <c r="K60" s="45">
        <f t="shared" si="1"/>
        <v>27969200</v>
      </c>
      <c r="L60" s="88"/>
    </row>
    <row r="61" spans="1:12" ht="18" customHeight="1">
      <c r="A61" s="11">
        <v>55</v>
      </c>
      <c r="B61" s="32" t="s">
        <v>36</v>
      </c>
      <c r="C61" s="88" t="s">
        <v>547</v>
      </c>
      <c r="D61" s="88">
        <v>1</v>
      </c>
      <c r="E61" s="91" t="s">
        <v>768</v>
      </c>
      <c r="F61" s="88" t="s">
        <v>419</v>
      </c>
      <c r="G61" s="88" t="s">
        <v>26</v>
      </c>
      <c r="H61" s="98">
        <v>176555585</v>
      </c>
      <c r="I61" s="98"/>
      <c r="J61" s="98"/>
      <c r="K61" s="45">
        <f t="shared" si="1"/>
        <v>176555585</v>
      </c>
      <c r="L61" s="84"/>
    </row>
    <row r="62" spans="1:12" ht="18" customHeight="1">
      <c r="A62" s="11">
        <v>56</v>
      </c>
      <c r="B62" s="32" t="s">
        <v>36</v>
      </c>
      <c r="C62" s="88" t="s">
        <v>547</v>
      </c>
      <c r="D62" s="88">
        <v>1</v>
      </c>
      <c r="E62" s="91" t="s">
        <v>769</v>
      </c>
      <c r="F62" s="88" t="s">
        <v>419</v>
      </c>
      <c r="G62" s="88" t="s">
        <v>26</v>
      </c>
      <c r="H62" s="98">
        <v>34104506</v>
      </c>
      <c r="I62" s="98"/>
      <c r="J62" s="98"/>
      <c r="K62" s="45">
        <f t="shared" si="1"/>
        <v>34104506</v>
      </c>
      <c r="L62" s="88"/>
    </row>
    <row r="63" spans="1:12" ht="18" customHeight="1">
      <c r="A63" s="11">
        <v>57</v>
      </c>
      <c r="B63" s="32" t="s">
        <v>36</v>
      </c>
      <c r="C63" s="88" t="s">
        <v>547</v>
      </c>
      <c r="D63" s="88">
        <v>1</v>
      </c>
      <c r="E63" s="91" t="s">
        <v>770</v>
      </c>
      <c r="F63" s="88" t="s">
        <v>419</v>
      </c>
      <c r="G63" s="88" t="s">
        <v>26</v>
      </c>
      <c r="H63" s="98">
        <v>15001404</v>
      </c>
      <c r="I63" s="98"/>
      <c r="J63" s="98"/>
      <c r="K63" s="45">
        <f t="shared" si="1"/>
        <v>15001404</v>
      </c>
      <c r="L63" s="87"/>
    </row>
    <row r="64" spans="1:12" ht="18" customHeight="1">
      <c r="A64" s="11">
        <v>58</v>
      </c>
      <c r="B64" s="32" t="s">
        <v>36</v>
      </c>
      <c r="C64" s="88" t="s">
        <v>590</v>
      </c>
      <c r="D64" s="88">
        <v>1</v>
      </c>
      <c r="E64" s="91" t="s">
        <v>763</v>
      </c>
      <c r="F64" s="88" t="s">
        <v>419</v>
      </c>
      <c r="G64" s="88" t="s">
        <v>26</v>
      </c>
      <c r="H64" s="98">
        <v>120000000</v>
      </c>
      <c r="I64" s="98">
        <v>0</v>
      </c>
      <c r="J64" s="98">
        <v>0</v>
      </c>
      <c r="K64" s="45">
        <f t="shared" si="1"/>
        <v>120000000</v>
      </c>
      <c r="L64" s="84"/>
    </row>
    <row r="65" spans="1:12" ht="18" customHeight="1">
      <c r="A65" s="11">
        <v>59</v>
      </c>
      <c r="B65" s="32" t="s">
        <v>36</v>
      </c>
      <c r="C65" s="88" t="s">
        <v>590</v>
      </c>
      <c r="D65" s="88">
        <v>1</v>
      </c>
      <c r="E65" s="99" t="s">
        <v>764</v>
      </c>
      <c r="F65" s="88" t="s">
        <v>419</v>
      </c>
      <c r="G65" s="88" t="s">
        <v>26</v>
      </c>
      <c r="H65" s="98">
        <v>20000000</v>
      </c>
      <c r="I65" s="98">
        <v>0</v>
      </c>
      <c r="J65" s="98">
        <v>0</v>
      </c>
      <c r="K65" s="45">
        <f t="shared" si="1"/>
        <v>20000000</v>
      </c>
      <c r="L65" s="88"/>
    </row>
    <row r="66" spans="1:12" ht="18" customHeight="1">
      <c r="A66" s="11">
        <v>60</v>
      </c>
      <c r="B66" s="32" t="s">
        <v>36</v>
      </c>
      <c r="C66" s="88" t="s">
        <v>590</v>
      </c>
      <c r="D66" s="88">
        <v>1</v>
      </c>
      <c r="E66" s="91" t="s">
        <v>762</v>
      </c>
      <c r="F66" s="88" t="s">
        <v>419</v>
      </c>
      <c r="G66" s="88" t="s">
        <v>26</v>
      </c>
      <c r="H66" s="98">
        <v>20000000</v>
      </c>
      <c r="I66" s="98">
        <v>0</v>
      </c>
      <c r="J66" s="98">
        <v>0</v>
      </c>
      <c r="K66" s="45">
        <f t="shared" si="1"/>
        <v>20000000</v>
      </c>
      <c r="L66" s="87"/>
    </row>
    <row r="67" spans="1:12" ht="18" customHeight="1">
      <c r="A67" s="11">
        <v>61</v>
      </c>
      <c r="B67" s="32" t="s">
        <v>36</v>
      </c>
      <c r="C67" s="88" t="s">
        <v>590</v>
      </c>
      <c r="D67" s="88">
        <v>1</v>
      </c>
      <c r="E67" s="91" t="s">
        <v>761</v>
      </c>
      <c r="F67" s="88" t="s">
        <v>419</v>
      </c>
      <c r="G67" s="88" t="s">
        <v>26</v>
      </c>
      <c r="H67" s="98">
        <v>20000000</v>
      </c>
      <c r="I67" s="98">
        <v>0</v>
      </c>
      <c r="J67" s="98">
        <v>0</v>
      </c>
      <c r="K67" s="45">
        <f t="shared" si="1"/>
        <v>20000000</v>
      </c>
      <c r="L67" s="88"/>
    </row>
    <row r="68" spans="1:12" ht="18" customHeight="1">
      <c r="A68" s="11">
        <v>62</v>
      </c>
      <c r="B68" s="32" t="s">
        <v>36</v>
      </c>
      <c r="C68" s="32" t="s">
        <v>39</v>
      </c>
      <c r="D68" s="32">
        <v>1</v>
      </c>
      <c r="E68" s="39" t="s">
        <v>771</v>
      </c>
      <c r="F68" s="88" t="s">
        <v>419</v>
      </c>
      <c r="G68" s="88" t="s">
        <v>26</v>
      </c>
      <c r="H68" s="81">
        <v>24907366</v>
      </c>
      <c r="I68" s="81">
        <v>0</v>
      </c>
      <c r="J68" s="81">
        <v>0</v>
      </c>
      <c r="K68" s="45">
        <f t="shared" si="1"/>
        <v>24907366</v>
      </c>
      <c r="L68" s="29"/>
    </row>
    <row r="69" spans="1:12" ht="18" customHeight="1">
      <c r="A69" s="11">
        <v>63</v>
      </c>
      <c r="B69" s="32" t="s">
        <v>36</v>
      </c>
      <c r="C69" s="32" t="s">
        <v>39</v>
      </c>
      <c r="D69" s="32">
        <v>1</v>
      </c>
      <c r="E69" s="33" t="s">
        <v>772</v>
      </c>
      <c r="F69" s="88" t="s">
        <v>419</v>
      </c>
      <c r="G69" s="88" t="s">
        <v>26</v>
      </c>
      <c r="H69" s="81">
        <v>80411454</v>
      </c>
      <c r="I69" s="81">
        <v>0</v>
      </c>
      <c r="J69" s="81">
        <v>0</v>
      </c>
      <c r="K69" s="45">
        <f t="shared" si="1"/>
        <v>80411454</v>
      </c>
      <c r="L69" s="29"/>
    </row>
    <row r="70" spans="1:12" ht="18" customHeight="1">
      <c r="A70" s="11">
        <v>64</v>
      </c>
      <c r="B70" s="32" t="s">
        <v>543</v>
      </c>
      <c r="C70" s="32" t="s">
        <v>171</v>
      </c>
      <c r="D70" s="32">
        <v>1</v>
      </c>
      <c r="E70" s="39" t="s">
        <v>736</v>
      </c>
      <c r="F70" s="32" t="s">
        <v>419</v>
      </c>
      <c r="G70" s="32" t="s">
        <v>26</v>
      </c>
      <c r="H70" s="45">
        <v>30000000</v>
      </c>
      <c r="I70" s="45"/>
      <c r="J70" s="45"/>
      <c r="K70" s="45">
        <f t="shared" si="1"/>
        <v>30000000</v>
      </c>
      <c r="L70" s="29"/>
    </row>
    <row r="71" spans="1:12" ht="18" customHeight="1">
      <c r="A71" s="11">
        <v>65</v>
      </c>
      <c r="B71" s="32" t="s">
        <v>543</v>
      </c>
      <c r="C71" s="32" t="s">
        <v>171</v>
      </c>
      <c r="D71" s="32">
        <v>1</v>
      </c>
      <c r="E71" s="39" t="s">
        <v>737</v>
      </c>
      <c r="F71" s="32" t="s">
        <v>419</v>
      </c>
      <c r="G71" s="32" t="s">
        <v>1</v>
      </c>
      <c r="H71" s="45">
        <v>103000000</v>
      </c>
      <c r="I71" s="45"/>
      <c r="J71" s="45"/>
      <c r="K71" s="45">
        <f t="shared" ref="K71:K102" si="2">H71+I71+J71</f>
        <v>103000000</v>
      </c>
      <c r="L71" s="29"/>
    </row>
    <row r="72" spans="1:12" ht="18" customHeight="1">
      <c r="A72" s="11">
        <v>66</v>
      </c>
      <c r="B72" s="32" t="s">
        <v>36</v>
      </c>
      <c r="C72" s="46" t="s">
        <v>560</v>
      </c>
      <c r="D72" s="57">
        <v>1</v>
      </c>
      <c r="E72" s="100" t="s">
        <v>779</v>
      </c>
      <c r="F72" s="57" t="s">
        <v>149</v>
      </c>
      <c r="G72" s="57" t="s">
        <v>1</v>
      </c>
      <c r="H72" s="83">
        <v>16500000</v>
      </c>
      <c r="I72" s="83">
        <v>0</v>
      </c>
      <c r="J72" s="83">
        <v>0</v>
      </c>
      <c r="K72" s="45">
        <f t="shared" si="2"/>
        <v>16500000</v>
      </c>
      <c r="L72" s="82"/>
    </row>
    <row r="73" spans="1:12" ht="18" customHeight="1">
      <c r="A73" s="11">
        <v>67</v>
      </c>
      <c r="B73" s="32" t="s">
        <v>36</v>
      </c>
      <c r="C73" s="32" t="s">
        <v>575</v>
      </c>
      <c r="D73" s="32">
        <v>1</v>
      </c>
      <c r="E73" s="39" t="s">
        <v>749</v>
      </c>
      <c r="F73" s="32" t="s">
        <v>419</v>
      </c>
      <c r="G73" s="32" t="s">
        <v>1</v>
      </c>
      <c r="H73" s="45">
        <v>120000000</v>
      </c>
      <c r="I73" s="45"/>
      <c r="J73" s="45"/>
      <c r="K73" s="45">
        <f t="shared" si="2"/>
        <v>120000000</v>
      </c>
      <c r="L73" s="29"/>
    </row>
    <row r="74" spans="1:12" ht="18" customHeight="1">
      <c r="A74" s="11">
        <v>68</v>
      </c>
      <c r="B74" s="32" t="s">
        <v>36</v>
      </c>
      <c r="C74" s="32" t="s">
        <v>575</v>
      </c>
      <c r="D74" s="32">
        <v>1</v>
      </c>
      <c r="E74" s="39" t="s">
        <v>748</v>
      </c>
      <c r="F74" s="32" t="s">
        <v>419</v>
      </c>
      <c r="G74" s="32" t="s">
        <v>1</v>
      </c>
      <c r="H74" s="45">
        <v>16000000</v>
      </c>
      <c r="I74" s="45"/>
      <c r="J74" s="45"/>
      <c r="K74" s="45">
        <f t="shared" si="2"/>
        <v>16000000</v>
      </c>
      <c r="L74" s="29"/>
    </row>
    <row r="75" spans="1:12" ht="18" customHeight="1">
      <c r="A75" s="11">
        <v>69</v>
      </c>
      <c r="B75" s="32" t="s">
        <v>36</v>
      </c>
      <c r="C75" s="32" t="s">
        <v>575</v>
      </c>
      <c r="D75" s="32">
        <v>1</v>
      </c>
      <c r="E75" s="39" t="s">
        <v>751</v>
      </c>
      <c r="F75" s="32" t="s">
        <v>419</v>
      </c>
      <c r="G75" s="32" t="s">
        <v>1</v>
      </c>
      <c r="H75" s="45">
        <v>80000000</v>
      </c>
      <c r="I75" s="45"/>
      <c r="J75" s="45"/>
      <c r="K75" s="45">
        <f t="shared" si="2"/>
        <v>80000000</v>
      </c>
      <c r="L75" s="29"/>
    </row>
    <row r="76" spans="1:12" ht="18" customHeight="1">
      <c r="A76" s="11">
        <v>70</v>
      </c>
      <c r="B76" s="32" t="s">
        <v>36</v>
      </c>
      <c r="C76" s="32" t="s">
        <v>575</v>
      </c>
      <c r="D76" s="32">
        <v>1</v>
      </c>
      <c r="E76" s="39" t="s">
        <v>750</v>
      </c>
      <c r="F76" s="32" t="s">
        <v>419</v>
      </c>
      <c r="G76" s="32" t="s">
        <v>1</v>
      </c>
      <c r="H76" s="45">
        <v>50000000</v>
      </c>
      <c r="I76" s="45"/>
      <c r="J76" s="45"/>
      <c r="K76" s="45">
        <f t="shared" si="2"/>
        <v>50000000</v>
      </c>
      <c r="L76" s="29"/>
    </row>
    <row r="77" spans="1:12" ht="18" customHeight="1">
      <c r="A77" s="11">
        <v>71</v>
      </c>
      <c r="B77" s="32" t="s">
        <v>36</v>
      </c>
      <c r="C77" s="57" t="s">
        <v>563</v>
      </c>
      <c r="D77" s="57">
        <v>1</v>
      </c>
      <c r="E77" s="58" t="s">
        <v>780</v>
      </c>
      <c r="F77" s="57" t="s">
        <v>419</v>
      </c>
      <c r="G77" s="57" t="s">
        <v>26</v>
      </c>
      <c r="H77" s="83">
        <v>77000000</v>
      </c>
      <c r="I77" s="83">
        <v>0</v>
      </c>
      <c r="J77" s="83">
        <v>0</v>
      </c>
      <c r="K77" s="45">
        <f t="shared" si="2"/>
        <v>77000000</v>
      </c>
      <c r="L77" s="29"/>
    </row>
    <row r="78" spans="1:12" ht="18" customHeight="1">
      <c r="A78" s="11">
        <v>72</v>
      </c>
      <c r="B78" s="32" t="s">
        <v>889</v>
      </c>
      <c r="C78" s="57" t="s">
        <v>991</v>
      </c>
      <c r="D78" s="57">
        <v>1</v>
      </c>
      <c r="E78" s="58" t="s">
        <v>1101</v>
      </c>
      <c r="F78" s="32" t="s">
        <v>417</v>
      </c>
      <c r="G78" s="57" t="s">
        <v>26</v>
      </c>
      <c r="H78" s="103">
        <v>130636363</v>
      </c>
      <c r="I78" s="103">
        <v>0</v>
      </c>
      <c r="J78" s="103">
        <v>0</v>
      </c>
      <c r="K78" s="103">
        <f t="shared" si="2"/>
        <v>130636363</v>
      </c>
      <c r="L78" s="57"/>
    </row>
    <row r="79" spans="1:12" ht="18" customHeight="1">
      <c r="A79" s="11">
        <v>73</v>
      </c>
      <c r="B79" s="32" t="s">
        <v>889</v>
      </c>
      <c r="C79" s="57" t="s">
        <v>890</v>
      </c>
      <c r="D79" s="57">
        <v>1</v>
      </c>
      <c r="E79" s="58" t="s">
        <v>1083</v>
      </c>
      <c r="F79" s="12" t="s">
        <v>417</v>
      </c>
      <c r="G79" s="57" t="s">
        <v>26</v>
      </c>
      <c r="H79" s="103">
        <v>22000000</v>
      </c>
      <c r="I79" s="103"/>
      <c r="J79" s="103"/>
      <c r="K79" s="103">
        <f t="shared" si="2"/>
        <v>22000000</v>
      </c>
      <c r="L79" s="82"/>
    </row>
    <row r="80" spans="1:12" ht="18" customHeight="1">
      <c r="A80" s="11">
        <v>74</v>
      </c>
      <c r="B80" s="32" t="s">
        <v>889</v>
      </c>
      <c r="C80" s="57" t="s">
        <v>890</v>
      </c>
      <c r="D80" s="57">
        <v>1</v>
      </c>
      <c r="E80" s="58" t="s">
        <v>1085</v>
      </c>
      <c r="F80" s="32" t="s">
        <v>419</v>
      </c>
      <c r="G80" s="57" t="s">
        <v>26</v>
      </c>
      <c r="H80" s="103">
        <v>24473050</v>
      </c>
      <c r="I80" s="103"/>
      <c r="J80" s="103"/>
      <c r="K80" s="103">
        <f t="shared" si="2"/>
        <v>24473050</v>
      </c>
      <c r="L80" s="66"/>
    </row>
    <row r="81" spans="1:12" ht="18" customHeight="1">
      <c r="A81" s="11">
        <v>75</v>
      </c>
      <c r="B81" s="32" t="s">
        <v>889</v>
      </c>
      <c r="C81" s="32" t="s">
        <v>47</v>
      </c>
      <c r="D81" s="32">
        <v>1</v>
      </c>
      <c r="E81" s="58" t="s">
        <v>1090</v>
      </c>
      <c r="F81" s="32" t="s">
        <v>469</v>
      </c>
      <c r="G81" s="32" t="s">
        <v>18</v>
      </c>
      <c r="H81" s="45">
        <v>35984615</v>
      </c>
      <c r="I81" s="45">
        <v>0</v>
      </c>
      <c r="J81" s="45">
        <v>0</v>
      </c>
      <c r="K81" s="103">
        <f t="shared" si="2"/>
        <v>35984615</v>
      </c>
      <c r="L81" s="29"/>
    </row>
    <row r="82" spans="1:12" ht="18" customHeight="1">
      <c r="A82" s="11">
        <v>76</v>
      </c>
      <c r="B82" s="32" t="s">
        <v>889</v>
      </c>
      <c r="C82" s="32" t="s">
        <v>47</v>
      </c>
      <c r="D82" s="32">
        <v>1</v>
      </c>
      <c r="E82" s="58" t="s">
        <v>1093</v>
      </c>
      <c r="F82" s="32" t="s">
        <v>469</v>
      </c>
      <c r="G82" s="32" t="s">
        <v>18</v>
      </c>
      <c r="H82" s="45">
        <v>44683664</v>
      </c>
      <c r="I82" s="45">
        <v>0</v>
      </c>
      <c r="J82" s="45">
        <v>0</v>
      </c>
      <c r="K82" s="103">
        <f t="shared" si="2"/>
        <v>44683664</v>
      </c>
      <c r="L82" s="29"/>
    </row>
    <row r="83" spans="1:12" ht="18" customHeight="1">
      <c r="A83" s="11">
        <v>77</v>
      </c>
      <c r="B83" s="32" t="s">
        <v>889</v>
      </c>
      <c r="C83" s="57" t="s">
        <v>919</v>
      </c>
      <c r="D83" s="57">
        <v>1</v>
      </c>
      <c r="E83" s="58" t="s">
        <v>1095</v>
      </c>
      <c r="F83" s="57" t="s">
        <v>417</v>
      </c>
      <c r="G83" s="57" t="s">
        <v>26</v>
      </c>
      <c r="H83" s="103">
        <v>48308980</v>
      </c>
      <c r="I83" s="103"/>
      <c r="J83" s="103"/>
      <c r="K83" s="103">
        <f t="shared" si="2"/>
        <v>48308980</v>
      </c>
      <c r="L83" s="66"/>
    </row>
    <row r="84" spans="1:12" ht="18" customHeight="1">
      <c r="A84" s="11">
        <v>78</v>
      </c>
      <c r="B84" s="32" t="s">
        <v>889</v>
      </c>
      <c r="C84" s="57" t="s">
        <v>919</v>
      </c>
      <c r="D84" s="57">
        <v>1</v>
      </c>
      <c r="E84" s="58" t="s">
        <v>1086</v>
      </c>
      <c r="F84" s="57" t="s">
        <v>417</v>
      </c>
      <c r="G84" s="57" t="s">
        <v>26</v>
      </c>
      <c r="H84" s="103">
        <v>26920355</v>
      </c>
      <c r="I84" s="103"/>
      <c r="J84" s="103"/>
      <c r="K84" s="103">
        <f t="shared" si="2"/>
        <v>26920355</v>
      </c>
      <c r="L84" s="12"/>
    </row>
    <row r="85" spans="1:12" ht="18" customHeight="1">
      <c r="A85" s="11">
        <v>79</v>
      </c>
      <c r="B85" s="32" t="s">
        <v>889</v>
      </c>
      <c r="C85" s="32" t="s">
        <v>909</v>
      </c>
      <c r="D85" s="32">
        <v>1</v>
      </c>
      <c r="E85" s="58" t="s">
        <v>1091</v>
      </c>
      <c r="F85" s="32" t="s">
        <v>419</v>
      </c>
      <c r="G85" s="32" t="s">
        <v>26</v>
      </c>
      <c r="H85" s="45">
        <v>37453087</v>
      </c>
      <c r="I85" s="45">
        <v>0</v>
      </c>
      <c r="J85" s="45">
        <v>0</v>
      </c>
      <c r="K85" s="103">
        <f t="shared" si="2"/>
        <v>37453087</v>
      </c>
      <c r="L85" s="32"/>
    </row>
    <row r="86" spans="1:12" ht="18" customHeight="1">
      <c r="A86" s="11">
        <v>80</v>
      </c>
      <c r="B86" s="32" t="s">
        <v>889</v>
      </c>
      <c r="C86" s="32" t="s">
        <v>909</v>
      </c>
      <c r="D86" s="32">
        <v>1</v>
      </c>
      <c r="E86" s="58" t="s">
        <v>1092</v>
      </c>
      <c r="F86" s="32" t="s">
        <v>419</v>
      </c>
      <c r="G86" s="32" t="s">
        <v>26</v>
      </c>
      <c r="H86" s="45">
        <v>41978907</v>
      </c>
      <c r="I86" s="45">
        <v>0</v>
      </c>
      <c r="J86" s="45">
        <v>0</v>
      </c>
      <c r="K86" s="103">
        <f t="shared" si="2"/>
        <v>41978907</v>
      </c>
      <c r="L86" s="32"/>
    </row>
    <row r="87" spans="1:12" ht="18" customHeight="1">
      <c r="A87" s="11">
        <v>81</v>
      </c>
      <c r="B87" s="32" t="s">
        <v>889</v>
      </c>
      <c r="C87" s="32" t="s">
        <v>909</v>
      </c>
      <c r="D87" s="32">
        <v>1</v>
      </c>
      <c r="E87" s="58" t="s">
        <v>1087</v>
      </c>
      <c r="F87" s="32" t="s">
        <v>419</v>
      </c>
      <c r="G87" s="32" t="s">
        <v>26</v>
      </c>
      <c r="H87" s="45">
        <v>30000000</v>
      </c>
      <c r="I87" s="45"/>
      <c r="J87" s="45"/>
      <c r="K87" s="103">
        <f t="shared" si="2"/>
        <v>30000000</v>
      </c>
      <c r="L87" s="11"/>
    </row>
    <row r="88" spans="1:12" ht="18" customHeight="1">
      <c r="A88" s="11">
        <v>82</v>
      </c>
      <c r="B88" s="57" t="s">
        <v>889</v>
      </c>
      <c r="C88" s="12" t="s">
        <v>115</v>
      </c>
      <c r="D88" s="57">
        <v>1</v>
      </c>
      <c r="E88" s="58" t="s">
        <v>1103</v>
      </c>
      <c r="F88" s="57" t="s">
        <v>417</v>
      </c>
      <c r="G88" s="57" t="s">
        <v>18</v>
      </c>
      <c r="H88" s="103">
        <v>414967369</v>
      </c>
      <c r="I88" s="103"/>
      <c r="J88" s="103"/>
      <c r="K88" s="103">
        <f t="shared" si="2"/>
        <v>414967369</v>
      </c>
      <c r="L88" s="12"/>
    </row>
    <row r="89" spans="1:12" ht="18" customHeight="1">
      <c r="A89" s="11">
        <v>83</v>
      </c>
      <c r="B89" s="57" t="s">
        <v>889</v>
      </c>
      <c r="C89" s="12" t="s">
        <v>115</v>
      </c>
      <c r="D89" s="57">
        <v>1</v>
      </c>
      <c r="E89" s="58" t="s">
        <v>1098</v>
      </c>
      <c r="F89" s="57" t="s">
        <v>417</v>
      </c>
      <c r="G89" s="57" t="s">
        <v>26</v>
      </c>
      <c r="H89" s="103">
        <v>72925537</v>
      </c>
      <c r="I89" s="103">
        <v>5155030</v>
      </c>
      <c r="J89" s="103"/>
      <c r="K89" s="103">
        <f t="shared" si="2"/>
        <v>78080567</v>
      </c>
      <c r="L89" s="69"/>
    </row>
    <row r="90" spans="1:12" ht="18" customHeight="1">
      <c r="A90" s="11">
        <v>84</v>
      </c>
      <c r="B90" s="57" t="s">
        <v>889</v>
      </c>
      <c r="C90" s="12" t="s">
        <v>115</v>
      </c>
      <c r="D90" s="57">
        <v>1</v>
      </c>
      <c r="E90" s="58" t="s">
        <v>1097</v>
      </c>
      <c r="F90" s="57" t="s">
        <v>417</v>
      </c>
      <c r="G90" s="57" t="s">
        <v>26</v>
      </c>
      <c r="H90" s="103">
        <v>62847825</v>
      </c>
      <c r="I90" s="103"/>
      <c r="J90" s="103"/>
      <c r="K90" s="103">
        <f t="shared" si="2"/>
        <v>62847825</v>
      </c>
      <c r="L90" s="57"/>
    </row>
    <row r="91" spans="1:12" ht="18" customHeight="1">
      <c r="A91" s="11">
        <v>85</v>
      </c>
      <c r="B91" s="32" t="s">
        <v>889</v>
      </c>
      <c r="C91" s="57" t="s">
        <v>950</v>
      </c>
      <c r="D91" s="57">
        <v>1</v>
      </c>
      <c r="E91" s="13" t="s">
        <v>1100</v>
      </c>
      <c r="F91" s="57" t="s">
        <v>419</v>
      </c>
      <c r="G91" s="57" t="s">
        <v>18</v>
      </c>
      <c r="H91" s="103">
        <v>85000000</v>
      </c>
      <c r="I91" s="103"/>
      <c r="J91" s="103"/>
      <c r="K91" s="103">
        <f t="shared" si="2"/>
        <v>85000000</v>
      </c>
      <c r="L91" s="12"/>
    </row>
    <row r="92" spans="1:12" ht="18" customHeight="1">
      <c r="A92" s="11">
        <v>86</v>
      </c>
      <c r="B92" s="32" t="s">
        <v>889</v>
      </c>
      <c r="C92" s="57" t="s">
        <v>950</v>
      </c>
      <c r="D92" s="57">
        <v>1</v>
      </c>
      <c r="E92" s="13" t="s">
        <v>1096</v>
      </c>
      <c r="F92" s="57" t="s">
        <v>419</v>
      </c>
      <c r="G92" s="57" t="s">
        <v>0</v>
      </c>
      <c r="H92" s="103">
        <v>60000000</v>
      </c>
      <c r="I92" s="103"/>
      <c r="J92" s="103"/>
      <c r="K92" s="103">
        <f t="shared" si="2"/>
        <v>60000000</v>
      </c>
      <c r="L92" s="69"/>
    </row>
    <row r="93" spans="1:12" ht="18" customHeight="1">
      <c r="A93" s="11">
        <v>87</v>
      </c>
      <c r="B93" s="32" t="s">
        <v>889</v>
      </c>
      <c r="C93" s="12" t="s">
        <v>193</v>
      </c>
      <c r="D93" s="12">
        <v>1</v>
      </c>
      <c r="E93" s="13" t="s">
        <v>1099</v>
      </c>
      <c r="F93" s="32" t="s">
        <v>419</v>
      </c>
      <c r="G93" s="57" t="s">
        <v>1</v>
      </c>
      <c r="H93" s="14">
        <v>80000000</v>
      </c>
      <c r="I93" s="103"/>
      <c r="J93" s="103"/>
      <c r="K93" s="103">
        <f t="shared" si="2"/>
        <v>80000000</v>
      </c>
      <c r="L93" s="69"/>
    </row>
    <row r="94" spans="1:12" ht="18" customHeight="1">
      <c r="A94" s="11">
        <v>88</v>
      </c>
      <c r="B94" s="32" t="s">
        <v>889</v>
      </c>
      <c r="C94" s="57" t="s">
        <v>171</v>
      </c>
      <c r="D94" s="57">
        <v>1</v>
      </c>
      <c r="E94" s="58" t="s">
        <v>1084</v>
      </c>
      <c r="F94" s="57" t="s">
        <v>419</v>
      </c>
      <c r="G94" s="57" t="s">
        <v>0</v>
      </c>
      <c r="H94" s="103">
        <v>24000000</v>
      </c>
      <c r="I94" s="103">
        <v>0</v>
      </c>
      <c r="J94" s="103">
        <v>0</v>
      </c>
      <c r="K94" s="103">
        <f t="shared" si="2"/>
        <v>24000000</v>
      </c>
      <c r="L94" s="69"/>
    </row>
    <row r="95" spans="1:12" ht="18" customHeight="1">
      <c r="A95" s="11">
        <v>89</v>
      </c>
      <c r="B95" s="32" t="s">
        <v>889</v>
      </c>
      <c r="C95" s="57" t="s">
        <v>46</v>
      </c>
      <c r="D95" s="57">
        <v>1</v>
      </c>
      <c r="E95" s="58" t="s">
        <v>1088</v>
      </c>
      <c r="F95" s="32" t="s">
        <v>419</v>
      </c>
      <c r="G95" s="57" t="s">
        <v>18</v>
      </c>
      <c r="H95" s="103">
        <v>31718000</v>
      </c>
      <c r="I95" s="103"/>
      <c r="J95" s="103"/>
      <c r="K95" s="103">
        <f t="shared" si="2"/>
        <v>31718000</v>
      </c>
      <c r="L95" s="12"/>
    </row>
    <row r="96" spans="1:12" ht="18" customHeight="1">
      <c r="A96" s="11">
        <v>90</v>
      </c>
      <c r="B96" s="32" t="s">
        <v>889</v>
      </c>
      <c r="C96" s="57" t="s">
        <v>46</v>
      </c>
      <c r="D96" s="57">
        <v>1</v>
      </c>
      <c r="E96" s="58" t="s">
        <v>1089</v>
      </c>
      <c r="F96" s="32" t="s">
        <v>419</v>
      </c>
      <c r="G96" s="57" t="s">
        <v>18</v>
      </c>
      <c r="H96" s="103">
        <v>33213425</v>
      </c>
      <c r="I96" s="103"/>
      <c r="J96" s="103"/>
      <c r="K96" s="103">
        <f t="shared" si="2"/>
        <v>33213425</v>
      </c>
      <c r="L96" s="12"/>
    </row>
    <row r="97" spans="1:12" ht="18" customHeight="1">
      <c r="A97" s="11">
        <v>91</v>
      </c>
      <c r="B97" s="32" t="s">
        <v>889</v>
      </c>
      <c r="C97" s="57" t="s">
        <v>46</v>
      </c>
      <c r="D97" s="57">
        <v>1</v>
      </c>
      <c r="E97" s="58" t="s">
        <v>1082</v>
      </c>
      <c r="F97" s="32" t="s">
        <v>419</v>
      </c>
      <c r="G97" s="57" t="s">
        <v>26</v>
      </c>
      <c r="H97" s="103">
        <v>20000000</v>
      </c>
      <c r="I97" s="103"/>
      <c r="J97" s="103"/>
      <c r="K97" s="103">
        <f t="shared" si="2"/>
        <v>20000000</v>
      </c>
      <c r="L97" s="12"/>
    </row>
    <row r="98" spans="1:12" ht="18" customHeight="1">
      <c r="A98" s="11">
        <v>92</v>
      </c>
      <c r="B98" s="32" t="s">
        <v>889</v>
      </c>
      <c r="C98" s="57" t="s">
        <v>46</v>
      </c>
      <c r="D98" s="57">
        <v>1</v>
      </c>
      <c r="E98" s="58" t="s">
        <v>1094</v>
      </c>
      <c r="F98" s="32" t="s">
        <v>419</v>
      </c>
      <c r="G98" s="57" t="s">
        <v>18</v>
      </c>
      <c r="H98" s="103">
        <v>45449951</v>
      </c>
      <c r="I98" s="103"/>
      <c r="J98" s="103"/>
      <c r="K98" s="103">
        <f t="shared" si="2"/>
        <v>45449951</v>
      </c>
      <c r="L98" s="12"/>
    </row>
    <row r="99" spans="1:12" ht="18" customHeight="1">
      <c r="A99" s="11">
        <v>93</v>
      </c>
      <c r="B99" s="57" t="s">
        <v>889</v>
      </c>
      <c r="C99" s="57" t="s">
        <v>971</v>
      </c>
      <c r="D99" s="57">
        <v>1</v>
      </c>
      <c r="E99" s="58" t="s">
        <v>1081</v>
      </c>
      <c r="F99" s="57" t="s">
        <v>417</v>
      </c>
      <c r="G99" s="57" t="s">
        <v>1</v>
      </c>
      <c r="H99" s="103">
        <v>17536811</v>
      </c>
      <c r="I99" s="103">
        <v>0</v>
      </c>
      <c r="J99" s="103">
        <v>0</v>
      </c>
      <c r="K99" s="103">
        <f t="shared" si="2"/>
        <v>17536811</v>
      </c>
      <c r="L99" s="69"/>
    </row>
    <row r="100" spans="1:12" ht="18" customHeight="1">
      <c r="A100" s="11">
        <v>94</v>
      </c>
      <c r="B100" s="57" t="s">
        <v>889</v>
      </c>
      <c r="C100" s="57" t="s">
        <v>971</v>
      </c>
      <c r="D100" s="57">
        <v>1</v>
      </c>
      <c r="E100" s="58" t="s">
        <v>1102</v>
      </c>
      <c r="F100" s="57" t="s">
        <v>417</v>
      </c>
      <c r="G100" s="57" t="s">
        <v>1</v>
      </c>
      <c r="H100" s="103">
        <v>138166454</v>
      </c>
      <c r="I100" s="103"/>
      <c r="J100" s="103"/>
      <c r="K100" s="103">
        <f t="shared" si="2"/>
        <v>138166454</v>
      </c>
      <c r="L100" s="69"/>
    </row>
    <row r="101" spans="1:12" ht="18" customHeight="1">
      <c r="A101" s="11">
        <v>95</v>
      </c>
      <c r="B101" s="32" t="s">
        <v>1248</v>
      </c>
      <c r="C101" s="32" t="s">
        <v>1355</v>
      </c>
      <c r="D101" s="105">
        <v>1</v>
      </c>
      <c r="E101" s="33" t="s">
        <v>1356</v>
      </c>
      <c r="F101" s="32" t="s">
        <v>417</v>
      </c>
      <c r="G101" s="32" t="s">
        <v>26</v>
      </c>
      <c r="H101" s="35">
        <v>207535608</v>
      </c>
      <c r="I101" s="35">
        <v>0</v>
      </c>
      <c r="J101" s="35">
        <v>0</v>
      </c>
      <c r="K101" s="35">
        <f t="shared" si="2"/>
        <v>207535608</v>
      </c>
      <c r="L101" s="32"/>
    </row>
    <row r="102" spans="1:12" ht="18" customHeight="1">
      <c r="A102" s="11">
        <v>96</v>
      </c>
      <c r="B102" s="32" t="s">
        <v>1248</v>
      </c>
      <c r="C102" s="32" t="s">
        <v>170</v>
      </c>
      <c r="D102" s="32">
        <v>1</v>
      </c>
      <c r="E102" s="33" t="s">
        <v>1357</v>
      </c>
      <c r="F102" s="32" t="s">
        <v>419</v>
      </c>
      <c r="G102" s="32" t="s">
        <v>0</v>
      </c>
      <c r="H102" s="35">
        <v>200000000</v>
      </c>
      <c r="I102" s="35"/>
      <c r="J102" s="35"/>
      <c r="K102" s="35">
        <f t="shared" si="2"/>
        <v>200000000</v>
      </c>
      <c r="L102" s="32"/>
    </row>
    <row r="103" spans="1:12" ht="18" customHeight="1">
      <c r="A103" s="11">
        <v>97</v>
      </c>
      <c r="B103" s="32" t="s">
        <v>1248</v>
      </c>
      <c r="C103" s="57" t="s">
        <v>122</v>
      </c>
      <c r="D103" s="57">
        <v>1</v>
      </c>
      <c r="E103" s="58" t="s">
        <v>1358</v>
      </c>
      <c r="F103" s="57" t="s">
        <v>419</v>
      </c>
      <c r="G103" s="57" t="s">
        <v>31</v>
      </c>
      <c r="H103" s="72">
        <v>9000000</v>
      </c>
      <c r="I103" s="72"/>
      <c r="J103" s="72"/>
      <c r="K103" s="35">
        <f t="shared" ref="K103:K134" si="3">H103+I103+J103</f>
        <v>9000000</v>
      </c>
      <c r="L103" s="57" t="s">
        <v>90</v>
      </c>
    </row>
    <row r="104" spans="1:12" ht="18" customHeight="1">
      <c r="A104" s="11">
        <v>98</v>
      </c>
      <c r="B104" s="32" t="s">
        <v>1248</v>
      </c>
      <c r="C104" s="32" t="s">
        <v>193</v>
      </c>
      <c r="D104" s="32">
        <v>1</v>
      </c>
      <c r="E104" s="33" t="s">
        <v>1361</v>
      </c>
      <c r="F104" s="32" t="s">
        <v>419</v>
      </c>
      <c r="G104" s="32" t="s">
        <v>18</v>
      </c>
      <c r="H104" s="35">
        <v>17000000</v>
      </c>
      <c r="I104" s="35">
        <v>0</v>
      </c>
      <c r="J104" s="35">
        <v>0</v>
      </c>
      <c r="K104" s="35">
        <f t="shared" si="3"/>
        <v>17000000</v>
      </c>
      <c r="L104" s="32"/>
    </row>
    <row r="105" spans="1:12" ht="18" customHeight="1">
      <c r="A105" s="11">
        <v>99</v>
      </c>
      <c r="B105" s="32" t="s">
        <v>50</v>
      </c>
      <c r="C105" s="32" t="s">
        <v>1279</v>
      </c>
      <c r="D105" s="32">
        <v>1</v>
      </c>
      <c r="E105" s="33" t="s">
        <v>1362</v>
      </c>
      <c r="F105" s="32" t="s">
        <v>419</v>
      </c>
      <c r="G105" s="35" t="s">
        <v>31</v>
      </c>
      <c r="H105" s="35">
        <v>16748750</v>
      </c>
      <c r="I105" s="35">
        <v>0</v>
      </c>
      <c r="J105" s="35">
        <v>0</v>
      </c>
      <c r="K105" s="35">
        <f t="shared" si="3"/>
        <v>16748750</v>
      </c>
      <c r="L105" s="32" t="s">
        <v>1363</v>
      </c>
    </row>
    <row r="106" spans="1:12" ht="18" customHeight="1">
      <c r="A106" s="11">
        <v>100</v>
      </c>
      <c r="B106" s="32" t="s">
        <v>1248</v>
      </c>
      <c r="C106" s="32" t="s">
        <v>1264</v>
      </c>
      <c r="D106" s="32">
        <v>1</v>
      </c>
      <c r="E106" s="33" t="s">
        <v>1364</v>
      </c>
      <c r="F106" s="32" t="s">
        <v>419</v>
      </c>
      <c r="G106" s="32" t="s">
        <v>26</v>
      </c>
      <c r="H106" s="35">
        <v>36709576</v>
      </c>
      <c r="I106" s="35"/>
      <c r="J106" s="35"/>
      <c r="K106" s="35">
        <f t="shared" si="3"/>
        <v>36709576</v>
      </c>
      <c r="L106" s="32"/>
    </row>
    <row r="107" spans="1:12" ht="18" customHeight="1">
      <c r="A107" s="11">
        <v>101</v>
      </c>
      <c r="B107" s="32" t="s">
        <v>50</v>
      </c>
      <c r="C107" s="32" t="s">
        <v>27</v>
      </c>
      <c r="D107" s="32">
        <v>1</v>
      </c>
      <c r="E107" s="33" t="s">
        <v>1365</v>
      </c>
      <c r="F107" s="32" t="s">
        <v>1360</v>
      </c>
      <c r="G107" s="32" t="s">
        <v>31</v>
      </c>
      <c r="H107" s="35">
        <v>50000000</v>
      </c>
      <c r="I107" s="35"/>
      <c r="J107" s="35"/>
      <c r="K107" s="35">
        <f t="shared" si="3"/>
        <v>50000000</v>
      </c>
      <c r="L107" s="32" t="s">
        <v>1366</v>
      </c>
    </row>
    <row r="108" spans="1:12" ht="18" customHeight="1">
      <c r="A108" s="11">
        <v>102</v>
      </c>
      <c r="B108" s="57" t="s">
        <v>50</v>
      </c>
      <c r="C108" s="57" t="s">
        <v>54</v>
      </c>
      <c r="D108" s="57">
        <v>1</v>
      </c>
      <c r="E108" s="58" t="s">
        <v>1367</v>
      </c>
      <c r="F108" s="32" t="s">
        <v>419</v>
      </c>
      <c r="G108" s="57" t="s">
        <v>18</v>
      </c>
      <c r="H108" s="117">
        <v>38844150</v>
      </c>
      <c r="I108" s="117">
        <v>0</v>
      </c>
      <c r="J108" s="117">
        <v>0</v>
      </c>
      <c r="K108" s="35">
        <f t="shared" si="3"/>
        <v>38844150</v>
      </c>
      <c r="L108" s="57"/>
    </row>
    <row r="109" spans="1:12" ht="18" customHeight="1">
      <c r="A109" s="11">
        <v>103</v>
      </c>
      <c r="B109" s="57" t="s">
        <v>1248</v>
      </c>
      <c r="C109" s="57" t="s">
        <v>1266</v>
      </c>
      <c r="D109" s="32">
        <v>1</v>
      </c>
      <c r="E109" s="33" t="s">
        <v>4720</v>
      </c>
      <c r="F109" s="32" t="s">
        <v>419</v>
      </c>
      <c r="G109" s="32" t="s">
        <v>65</v>
      </c>
      <c r="H109" s="45">
        <v>16748750</v>
      </c>
      <c r="I109" s="45"/>
      <c r="J109" s="45"/>
      <c r="K109" s="35">
        <f t="shared" si="3"/>
        <v>16748750</v>
      </c>
      <c r="L109" s="41" t="s">
        <v>1370</v>
      </c>
    </row>
    <row r="110" spans="1:12" ht="18" customHeight="1">
      <c r="A110" s="11">
        <v>104</v>
      </c>
      <c r="B110" s="32" t="s">
        <v>1248</v>
      </c>
      <c r="C110" s="32" t="s">
        <v>1266</v>
      </c>
      <c r="D110" s="32">
        <v>1</v>
      </c>
      <c r="E110" s="33" t="s">
        <v>1368</v>
      </c>
      <c r="F110" s="32" t="s">
        <v>419</v>
      </c>
      <c r="G110" s="32" t="s">
        <v>18</v>
      </c>
      <c r="H110" s="45">
        <v>99000000</v>
      </c>
      <c r="I110" s="45">
        <v>0</v>
      </c>
      <c r="J110" s="45">
        <v>500000</v>
      </c>
      <c r="K110" s="35">
        <f t="shared" si="3"/>
        <v>99500000</v>
      </c>
      <c r="L110" s="32"/>
    </row>
    <row r="111" spans="1:12" ht="18" customHeight="1">
      <c r="A111" s="11">
        <v>105</v>
      </c>
      <c r="B111" s="32" t="s">
        <v>1248</v>
      </c>
      <c r="C111" s="32" t="s">
        <v>1266</v>
      </c>
      <c r="D111" s="32">
        <v>1</v>
      </c>
      <c r="E111" s="33" t="s">
        <v>1369</v>
      </c>
      <c r="F111" s="32" t="s">
        <v>419</v>
      </c>
      <c r="G111" s="32" t="s">
        <v>65</v>
      </c>
      <c r="H111" s="45">
        <v>11000000</v>
      </c>
      <c r="I111" s="118"/>
      <c r="J111" s="118"/>
      <c r="K111" s="35">
        <f t="shared" si="3"/>
        <v>11000000</v>
      </c>
      <c r="L111" s="41" t="s">
        <v>1370</v>
      </c>
    </row>
    <row r="112" spans="1:12" ht="18" customHeight="1">
      <c r="A112" s="11">
        <v>106</v>
      </c>
      <c r="B112" s="57" t="s">
        <v>1418</v>
      </c>
      <c r="C112" s="57" t="s">
        <v>1451</v>
      </c>
      <c r="D112" s="57">
        <v>1</v>
      </c>
      <c r="E112" s="58" t="s">
        <v>1515</v>
      </c>
      <c r="F112" s="57" t="s">
        <v>417</v>
      </c>
      <c r="G112" s="57" t="s">
        <v>26</v>
      </c>
      <c r="H112" s="72">
        <v>198000000</v>
      </c>
      <c r="I112" s="72">
        <v>0</v>
      </c>
      <c r="J112" s="72">
        <v>0</v>
      </c>
      <c r="K112" s="72">
        <f t="shared" si="3"/>
        <v>198000000</v>
      </c>
      <c r="L112" s="57"/>
    </row>
    <row r="113" spans="1:12" ht="18" customHeight="1">
      <c r="A113" s="11">
        <v>107</v>
      </c>
      <c r="B113" s="57" t="s">
        <v>1418</v>
      </c>
      <c r="C113" s="57" t="s">
        <v>1424</v>
      </c>
      <c r="D113" s="57">
        <v>1</v>
      </c>
      <c r="E113" s="58" t="s">
        <v>1510</v>
      </c>
      <c r="F113" s="57" t="s">
        <v>417</v>
      </c>
      <c r="G113" s="57" t="s">
        <v>1</v>
      </c>
      <c r="H113" s="72">
        <v>80000000</v>
      </c>
      <c r="I113" s="72">
        <v>0</v>
      </c>
      <c r="J113" s="72">
        <v>0</v>
      </c>
      <c r="K113" s="72">
        <f t="shared" si="3"/>
        <v>80000000</v>
      </c>
      <c r="L113" s="12"/>
    </row>
    <row r="114" spans="1:12" ht="18" customHeight="1">
      <c r="A114" s="11">
        <v>108</v>
      </c>
      <c r="B114" s="57" t="s">
        <v>1418</v>
      </c>
      <c r="C114" s="57" t="s">
        <v>1424</v>
      </c>
      <c r="D114" s="57">
        <v>1</v>
      </c>
      <c r="E114" s="58" t="s">
        <v>1511</v>
      </c>
      <c r="F114" s="57" t="s">
        <v>417</v>
      </c>
      <c r="G114" s="57" t="s">
        <v>1</v>
      </c>
      <c r="H114" s="72">
        <v>70000000</v>
      </c>
      <c r="I114" s="72">
        <v>0</v>
      </c>
      <c r="J114" s="72">
        <v>0</v>
      </c>
      <c r="K114" s="72">
        <f t="shared" si="3"/>
        <v>70000000</v>
      </c>
      <c r="L114" s="57"/>
    </row>
    <row r="115" spans="1:12" ht="18" customHeight="1">
      <c r="A115" s="11">
        <v>109</v>
      </c>
      <c r="B115" s="57" t="s">
        <v>1418</v>
      </c>
      <c r="C115" s="57" t="s">
        <v>1424</v>
      </c>
      <c r="D115" s="57">
        <v>1</v>
      </c>
      <c r="E115" s="58" t="s">
        <v>1509</v>
      </c>
      <c r="F115" s="57" t="s">
        <v>419</v>
      </c>
      <c r="G115" s="57" t="s">
        <v>1</v>
      </c>
      <c r="H115" s="72">
        <v>83907604</v>
      </c>
      <c r="I115" s="72">
        <v>0</v>
      </c>
      <c r="J115" s="72">
        <v>0</v>
      </c>
      <c r="K115" s="72">
        <f t="shared" si="3"/>
        <v>83907604</v>
      </c>
      <c r="L115" s="69"/>
    </row>
    <row r="116" spans="1:12" ht="18" customHeight="1">
      <c r="A116" s="11">
        <v>110</v>
      </c>
      <c r="B116" s="57" t="s">
        <v>1418</v>
      </c>
      <c r="C116" s="57" t="s">
        <v>1432</v>
      </c>
      <c r="D116" s="57">
        <v>1</v>
      </c>
      <c r="E116" s="58" t="s">
        <v>1516</v>
      </c>
      <c r="F116" s="57" t="s">
        <v>417</v>
      </c>
      <c r="G116" s="57" t="s">
        <v>26</v>
      </c>
      <c r="H116" s="72">
        <v>19260069</v>
      </c>
      <c r="I116" s="72">
        <v>3527250</v>
      </c>
      <c r="J116" s="72">
        <v>0</v>
      </c>
      <c r="K116" s="72">
        <f t="shared" si="3"/>
        <v>22787319</v>
      </c>
      <c r="L116" s="12"/>
    </row>
    <row r="117" spans="1:12" ht="18" customHeight="1">
      <c r="A117" s="11">
        <v>111</v>
      </c>
      <c r="B117" s="57" t="s">
        <v>1418</v>
      </c>
      <c r="C117" s="57" t="s">
        <v>1432</v>
      </c>
      <c r="D117" s="57">
        <v>1</v>
      </c>
      <c r="E117" s="58" t="s">
        <v>1517</v>
      </c>
      <c r="F117" s="57" t="s">
        <v>417</v>
      </c>
      <c r="G117" s="57" t="s">
        <v>1</v>
      </c>
      <c r="H117" s="72">
        <v>59873399</v>
      </c>
      <c r="I117" s="72">
        <v>0</v>
      </c>
      <c r="J117" s="72">
        <v>0</v>
      </c>
      <c r="K117" s="72">
        <f t="shared" si="3"/>
        <v>59873399</v>
      </c>
      <c r="L117" s="57"/>
    </row>
    <row r="118" spans="1:12" ht="18" customHeight="1">
      <c r="A118" s="11">
        <v>112</v>
      </c>
      <c r="B118" s="57" t="s">
        <v>1418</v>
      </c>
      <c r="C118" s="57" t="s">
        <v>1432</v>
      </c>
      <c r="D118" s="57">
        <v>1</v>
      </c>
      <c r="E118" s="58" t="s">
        <v>1518</v>
      </c>
      <c r="F118" s="57" t="s">
        <v>417</v>
      </c>
      <c r="G118" s="57" t="s">
        <v>1</v>
      </c>
      <c r="H118" s="72">
        <v>44284119</v>
      </c>
      <c r="I118" s="72">
        <v>0</v>
      </c>
      <c r="J118" s="72">
        <v>0</v>
      </c>
      <c r="K118" s="72">
        <f t="shared" si="3"/>
        <v>44284119</v>
      </c>
      <c r="L118" s="69"/>
    </row>
    <row r="119" spans="1:12" ht="18" customHeight="1">
      <c r="A119" s="11">
        <v>113</v>
      </c>
      <c r="B119" s="57" t="s">
        <v>1418</v>
      </c>
      <c r="C119" s="57" t="s">
        <v>170</v>
      </c>
      <c r="D119" s="57">
        <v>1</v>
      </c>
      <c r="E119" s="58" t="s">
        <v>1498</v>
      </c>
      <c r="F119" s="57" t="s">
        <v>417</v>
      </c>
      <c r="G119" s="57" t="s">
        <v>26</v>
      </c>
      <c r="H119" s="72">
        <v>205274160</v>
      </c>
      <c r="I119" s="72">
        <v>0</v>
      </c>
      <c r="J119" s="72">
        <v>0</v>
      </c>
      <c r="K119" s="72">
        <f t="shared" si="3"/>
        <v>205274160</v>
      </c>
      <c r="L119" s="12"/>
    </row>
    <row r="120" spans="1:12" ht="18" customHeight="1">
      <c r="A120" s="11">
        <v>114</v>
      </c>
      <c r="B120" s="57" t="s">
        <v>1418</v>
      </c>
      <c r="C120" s="57" t="s">
        <v>170</v>
      </c>
      <c r="D120" s="57">
        <v>1</v>
      </c>
      <c r="E120" s="58" t="s">
        <v>1499</v>
      </c>
      <c r="F120" s="57" t="s">
        <v>417</v>
      </c>
      <c r="G120" s="57" t="s">
        <v>26</v>
      </c>
      <c r="H120" s="72">
        <v>35000000</v>
      </c>
      <c r="I120" s="72">
        <v>0</v>
      </c>
      <c r="J120" s="72">
        <v>0</v>
      </c>
      <c r="K120" s="72">
        <f t="shared" si="3"/>
        <v>35000000</v>
      </c>
      <c r="L120" s="57"/>
    </row>
    <row r="121" spans="1:12" ht="18" customHeight="1">
      <c r="A121" s="11">
        <v>115</v>
      </c>
      <c r="B121" s="57" t="s">
        <v>1418</v>
      </c>
      <c r="C121" s="57" t="s">
        <v>1468</v>
      </c>
      <c r="D121" s="57">
        <v>1</v>
      </c>
      <c r="E121" s="13" t="s">
        <v>1504</v>
      </c>
      <c r="F121" s="57" t="s">
        <v>419</v>
      </c>
      <c r="G121" s="57" t="s">
        <v>26</v>
      </c>
      <c r="H121" s="72">
        <v>26570471</v>
      </c>
      <c r="I121" s="72">
        <v>0</v>
      </c>
      <c r="J121" s="72">
        <v>0</v>
      </c>
      <c r="K121" s="72">
        <f t="shared" si="3"/>
        <v>26570471</v>
      </c>
      <c r="L121" s="69"/>
    </row>
    <row r="122" spans="1:12" ht="18" customHeight="1">
      <c r="A122" s="11">
        <v>116</v>
      </c>
      <c r="B122" s="57" t="s">
        <v>1418</v>
      </c>
      <c r="C122" s="57" t="s">
        <v>1468</v>
      </c>
      <c r="D122" s="57">
        <v>1</v>
      </c>
      <c r="E122" s="13" t="s">
        <v>1505</v>
      </c>
      <c r="F122" s="57" t="s">
        <v>419</v>
      </c>
      <c r="G122" s="57" t="s">
        <v>26</v>
      </c>
      <c r="H122" s="72">
        <v>23027740</v>
      </c>
      <c r="I122" s="72">
        <v>0</v>
      </c>
      <c r="J122" s="72">
        <v>0</v>
      </c>
      <c r="K122" s="72">
        <f t="shared" si="3"/>
        <v>23027740</v>
      </c>
      <c r="L122" s="69"/>
    </row>
    <row r="123" spans="1:12" ht="18" customHeight="1">
      <c r="A123" s="11">
        <v>117</v>
      </c>
      <c r="B123" s="57" t="s">
        <v>1418</v>
      </c>
      <c r="C123" s="57" t="s">
        <v>1468</v>
      </c>
      <c r="D123" s="57">
        <v>1</v>
      </c>
      <c r="E123" s="58" t="s">
        <v>1506</v>
      </c>
      <c r="F123" s="57" t="s">
        <v>419</v>
      </c>
      <c r="G123" s="57" t="s">
        <v>26</v>
      </c>
      <c r="H123" s="72">
        <v>23027740</v>
      </c>
      <c r="I123" s="72">
        <v>0</v>
      </c>
      <c r="J123" s="72">
        <v>0</v>
      </c>
      <c r="K123" s="72">
        <f t="shared" si="3"/>
        <v>23027740</v>
      </c>
      <c r="L123" s="69"/>
    </row>
    <row r="124" spans="1:12" ht="18" customHeight="1">
      <c r="A124" s="11">
        <v>118</v>
      </c>
      <c r="B124" s="57" t="s">
        <v>1418</v>
      </c>
      <c r="C124" s="57" t="s">
        <v>1468</v>
      </c>
      <c r="D124" s="57">
        <v>1</v>
      </c>
      <c r="E124" s="13" t="s">
        <v>1503</v>
      </c>
      <c r="F124" s="57" t="s">
        <v>419</v>
      </c>
      <c r="G124" s="57" t="s">
        <v>26</v>
      </c>
      <c r="H124" s="72">
        <v>26570471</v>
      </c>
      <c r="I124" s="72">
        <v>0</v>
      </c>
      <c r="J124" s="72">
        <v>0</v>
      </c>
      <c r="K124" s="72">
        <f t="shared" si="3"/>
        <v>26570471</v>
      </c>
      <c r="L124" s="69"/>
    </row>
    <row r="125" spans="1:12" ht="18" customHeight="1">
      <c r="A125" s="11">
        <v>119</v>
      </c>
      <c r="B125" s="57" t="s">
        <v>1418</v>
      </c>
      <c r="C125" s="57" t="s">
        <v>1468</v>
      </c>
      <c r="D125" s="57">
        <v>1</v>
      </c>
      <c r="E125" s="58" t="s">
        <v>1507</v>
      </c>
      <c r="F125" s="57" t="s">
        <v>419</v>
      </c>
      <c r="G125" s="57" t="s">
        <v>26</v>
      </c>
      <c r="H125" s="72">
        <v>24799105</v>
      </c>
      <c r="I125" s="72">
        <v>0</v>
      </c>
      <c r="J125" s="72">
        <v>0</v>
      </c>
      <c r="K125" s="72">
        <f t="shared" si="3"/>
        <v>24799105</v>
      </c>
      <c r="L125" s="69"/>
    </row>
    <row r="126" spans="1:12" ht="18" customHeight="1">
      <c r="A126" s="11">
        <v>120</v>
      </c>
      <c r="B126" s="57" t="s">
        <v>1418</v>
      </c>
      <c r="C126" s="57" t="s">
        <v>1468</v>
      </c>
      <c r="D126" s="57">
        <v>1</v>
      </c>
      <c r="E126" s="58" t="s">
        <v>1508</v>
      </c>
      <c r="F126" s="57" t="s">
        <v>419</v>
      </c>
      <c r="G126" s="57" t="s">
        <v>26</v>
      </c>
      <c r="H126" s="72">
        <v>23027740</v>
      </c>
      <c r="I126" s="72">
        <v>0</v>
      </c>
      <c r="J126" s="72">
        <v>0</v>
      </c>
      <c r="K126" s="72">
        <f t="shared" si="3"/>
        <v>23027740</v>
      </c>
      <c r="L126" s="69"/>
    </row>
    <row r="127" spans="1:12" ht="18" customHeight="1">
      <c r="A127" s="11">
        <v>121</v>
      </c>
      <c r="B127" s="57" t="s">
        <v>1418</v>
      </c>
      <c r="C127" s="57" t="s">
        <v>1468</v>
      </c>
      <c r="D127" s="57">
        <v>1</v>
      </c>
      <c r="E127" s="13" t="s">
        <v>1501</v>
      </c>
      <c r="F127" s="57" t="s">
        <v>419</v>
      </c>
      <c r="G127" s="57" t="s">
        <v>26</v>
      </c>
      <c r="H127" s="72">
        <v>22724975</v>
      </c>
      <c r="I127" s="72">
        <v>0</v>
      </c>
      <c r="J127" s="72">
        <v>0</v>
      </c>
      <c r="K127" s="72">
        <f t="shared" si="3"/>
        <v>22724975</v>
      </c>
      <c r="L127" s="69"/>
    </row>
    <row r="128" spans="1:12" ht="18" customHeight="1">
      <c r="A128" s="11">
        <v>122</v>
      </c>
      <c r="B128" s="57" t="s">
        <v>1418</v>
      </c>
      <c r="C128" s="57" t="s">
        <v>1468</v>
      </c>
      <c r="D128" s="57">
        <v>1</v>
      </c>
      <c r="E128" s="13" t="s">
        <v>1502</v>
      </c>
      <c r="F128" s="57" t="s">
        <v>419</v>
      </c>
      <c r="G128" s="57" t="s">
        <v>26</v>
      </c>
      <c r="H128" s="72">
        <v>24473050</v>
      </c>
      <c r="I128" s="72">
        <v>0</v>
      </c>
      <c r="J128" s="72">
        <v>0</v>
      </c>
      <c r="K128" s="72">
        <f t="shared" si="3"/>
        <v>24473050</v>
      </c>
      <c r="L128" s="69"/>
    </row>
    <row r="129" spans="1:12" ht="18" customHeight="1">
      <c r="A129" s="11">
        <v>123</v>
      </c>
      <c r="B129" s="57" t="s">
        <v>1418</v>
      </c>
      <c r="C129" s="57" t="s">
        <v>1468</v>
      </c>
      <c r="D129" s="57">
        <v>1</v>
      </c>
      <c r="E129" s="13" t="s">
        <v>1500</v>
      </c>
      <c r="F129" s="57" t="s">
        <v>419</v>
      </c>
      <c r="G129" s="57" t="s">
        <v>26</v>
      </c>
      <c r="H129" s="72">
        <v>26570471</v>
      </c>
      <c r="I129" s="72">
        <v>0</v>
      </c>
      <c r="J129" s="72">
        <v>0</v>
      </c>
      <c r="K129" s="72">
        <f t="shared" si="3"/>
        <v>26570471</v>
      </c>
      <c r="L129" s="57"/>
    </row>
    <row r="130" spans="1:12" ht="18" customHeight="1">
      <c r="A130" s="11">
        <v>124</v>
      </c>
      <c r="B130" s="127" t="s">
        <v>56</v>
      </c>
      <c r="C130" s="127" t="s">
        <v>1444</v>
      </c>
      <c r="D130" s="127">
        <v>1</v>
      </c>
      <c r="E130" s="128" t="s">
        <v>1512</v>
      </c>
      <c r="F130" s="127" t="s">
        <v>442</v>
      </c>
      <c r="G130" s="127" t="s">
        <v>26</v>
      </c>
      <c r="H130" s="129">
        <v>100397980</v>
      </c>
      <c r="I130" s="129">
        <v>0</v>
      </c>
      <c r="J130" s="129">
        <v>0</v>
      </c>
      <c r="K130" s="72">
        <f t="shared" si="3"/>
        <v>100397980</v>
      </c>
      <c r="L130" s="127"/>
    </row>
    <row r="131" spans="1:12" ht="18" customHeight="1">
      <c r="A131" s="11">
        <v>125</v>
      </c>
      <c r="B131" s="127" t="s">
        <v>56</v>
      </c>
      <c r="C131" s="127" t="s">
        <v>1444</v>
      </c>
      <c r="D131" s="127">
        <v>1</v>
      </c>
      <c r="E131" s="128" t="s">
        <v>1514</v>
      </c>
      <c r="F131" s="127" t="s">
        <v>442</v>
      </c>
      <c r="G131" s="127" t="s">
        <v>26</v>
      </c>
      <c r="H131" s="129">
        <v>38016971</v>
      </c>
      <c r="I131" s="129">
        <v>0</v>
      </c>
      <c r="J131" s="129">
        <v>0</v>
      </c>
      <c r="K131" s="72">
        <f t="shared" si="3"/>
        <v>38016971</v>
      </c>
      <c r="L131" s="127"/>
    </row>
    <row r="132" spans="1:12" ht="18" customHeight="1">
      <c r="A132" s="11">
        <v>126</v>
      </c>
      <c r="B132" s="127" t="s">
        <v>56</v>
      </c>
      <c r="C132" s="127" t="s">
        <v>1444</v>
      </c>
      <c r="D132" s="127">
        <v>1</v>
      </c>
      <c r="E132" s="128" t="s">
        <v>1513</v>
      </c>
      <c r="F132" s="127" t="s">
        <v>442</v>
      </c>
      <c r="G132" s="127" t="s">
        <v>26</v>
      </c>
      <c r="H132" s="129">
        <v>45000000</v>
      </c>
      <c r="I132" s="129">
        <v>0</v>
      </c>
      <c r="J132" s="129">
        <v>0</v>
      </c>
      <c r="K132" s="72">
        <f t="shared" si="3"/>
        <v>45000000</v>
      </c>
      <c r="L132" s="127"/>
    </row>
    <row r="133" spans="1:12" ht="18" customHeight="1">
      <c r="A133" s="11">
        <v>127</v>
      </c>
      <c r="B133" s="11" t="s">
        <v>68</v>
      </c>
      <c r="C133" s="11" t="s">
        <v>1638</v>
      </c>
      <c r="D133" s="11">
        <v>1</v>
      </c>
      <c r="E133" s="20" t="s">
        <v>1779</v>
      </c>
      <c r="F133" s="11" t="s">
        <v>442</v>
      </c>
      <c r="G133" s="11" t="s">
        <v>18</v>
      </c>
      <c r="H133" s="28">
        <v>750000000</v>
      </c>
      <c r="I133" s="28"/>
      <c r="J133" s="28"/>
      <c r="K133" s="28">
        <f t="shared" si="3"/>
        <v>750000000</v>
      </c>
      <c r="L133" s="34"/>
    </row>
    <row r="134" spans="1:12" ht="18" customHeight="1">
      <c r="A134" s="11">
        <v>128</v>
      </c>
      <c r="B134" s="11" t="s">
        <v>68</v>
      </c>
      <c r="C134" s="11" t="s">
        <v>1638</v>
      </c>
      <c r="D134" s="11">
        <v>1</v>
      </c>
      <c r="E134" s="20" t="s">
        <v>1778</v>
      </c>
      <c r="F134" s="11" t="s">
        <v>442</v>
      </c>
      <c r="G134" s="11" t="s">
        <v>18</v>
      </c>
      <c r="H134" s="28">
        <v>750000000</v>
      </c>
      <c r="I134" s="28"/>
      <c r="J134" s="28"/>
      <c r="K134" s="28">
        <f t="shared" si="3"/>
        <v>750000000</v>
      </c>
      <c r="L134" s="153"/>
    </row>
    <row r="135" spans="1:12" ht="18" customHeight="1">
      <c r="A135" s="11">
        <v>129</v>
      </c>
      <c r="B135" s="57" t="s">
        <v>58</v>
      </c>
      <c r="C135" s="11" t="s">
        <v>1638</v>
      </c>
      <c r="D135" s="57">
        <v>1</v>
      </c>
      <c r="E135" s="58" t="s">
        <v>1780</v>
      </c>
      <c r="F135" s="57" t="s">
        <v>419</v>
      </c>
      <c r="G135" s="57" t="s">
        <v>0</v>
      </c>
      <c r="H135" s="103">
        <v>950000000</v>
      </c>
      <c r="I135" s="103"/>
      <c r="J135" s="103"/>
      <c r="K135" s="103">
        <f t="shared" ref="K135:K166" si="4">H135+I135+J135</f>
        <v>950000000</v>
      </c>
      <c r="L135" s="12"/>
    </row>
    <row r="136" spans="1:12" ht="18" customHeight="1">
      <c r="A136" s="11">
        <v>130</v>
      </c>
      <c r="B136" s="11" t="s">
        <v>68</v>
      </c>
      <c r="C136" s="32" t="s">
        <v>63</v>
      </c>
      <c r="D136" s="139">
        <v>1</v>
      </c>
      <c r="E136" s="104" t="s">
        <v>4684</v>
      </c>
      <c r="F136" s="32" t="s">
        <v>419</v>
      </c>
      <c r="G136" s="32" t="s">
        <v>18</v>
      </c>
      <c r="H136" s="133">
        <v>500000000</v>
      </c>
      <c r="I136" s="68"/>
      <c r="J136" s="68"/>
      <c r="K136" s="68">
        <f t="shared" si="4"/>
        <v>500000000</v>
      </c>
      <c r="L136" s="34"/>
    </row>
    <row r="137" spans="1:12" ht="18" customHeight="1">
      <c r="A137" s="11">
        <v>131</v>
      </c>
      <c r="B137" s="11" t="s">
        <v>68</v>
      </c>
      <c r="C137" s="32" t="s">
        <v>63</v>
      </c>
      <c r="D137" s="139">
        <v>1</v>
      </c>
      <c r="E137" s="104" t="s">
        <v>4682</v>
      </c>
      <c r="F137" s="32" t="s">
        <v>419</v>
      </c>
      <c r="G137" s="32" t="s">
        <v>18</v>
      </c>
      <c r="H137" s="133">
        <v>500000000</v>
      </c>
      <c r="I137" s="68"/>
      <c r="J137" s="68"/>
      <c r="K137" s="68">
        <f t="shared" si="4"/>
        <v>500000000</v>
      </c>
      <c r="L137" s="34"/>
    </row>
    <row r="138" spans="1:12" ht="18" customHeight="1">
      <c r="A138" s="11">
        <v>132</v>
      </c>
      <c r="B138" s="11" t="s">
        <v>68</v>
      </c>
      <c r="C138" s="32" t="s">
        <v>63</v>
      </c>
      <c r="D138" s="139">
        <v>1</v>
      </c>
      <c r="E138" s="104" t="s">
        <v>4683</v>
      </c>
      <c r="F138" s="32" t="s">
        <v>419</v>
      </c>
      <c r="G138" s="32" t="s">
        <v>18</v>
      </c>
      <c r="H138" s="133">
        <v>2300000000</v>
      </c>
      <c r="I138" s="68"/>
      <c r="J138" s="68"/>
      <c r="K138" s="68">
        <f t="shared" si="4"/>
        <v>2300000000</v>
      </c>
      <c r="L138" s="34"/>
    </row>
    <row r="139" spans="1:12" ht="18" customHeight="1">
      <c r="A139" s="11">
        <v>133</v>
      </c>
      <c r="B139" s="11" t="s">
        <v>68</v>
      </c>
      <c r="C139" s="32" t="s">
        <v>63</v>
      </c>
      <c r="D139" s="155">
        <v>1</v>
      </c>
      <c r="E139" s="104" t="s">
        <v>4681</v>
      </c>
      <c r="F139" s="32" t="s">
        <v>419</v>
      </c>
      <c r="G139" s="32" t="s">
        <v>18</v>
      </c>
      <c r="H139" s="133">
        <v>509000000</v>
      </c>
      <c r="I139" s="68"/>
      <c r="J139" s="68"/>
      <c r="K139" s="68">
        <f t="shared" si="4"/>
        <v>509000000</v>
      </c>
      <c r="L139" s="34"/>
    </row>
    <row r="140" spans="1:12" ht="18" customHeight="1">
      <c r="A140" s="11">
        <v>134</v>
      </c>
      <c r="B140" s="11" t="s">
        <v>68</v>
      </c>
      <c r="C140" s="32" t="s">
        <v>63</v>
      </c>
      <c r="D140" s="154">
        <v>1</v>
      </c>
      <c r="E140" s="104" t="s">
        <v>4686</v>
      </c>
      <c r="F140" s="32" t="s">
        <v>419</v>
      </c>
      <c r="G140" s="32" t="s">
        <v>18</v>
      </c>
      <c r="H140" s="133">
        <v>1711000000</v>
      </c>
      <c r="I140" s="68"/>
      <c r="J140" s="68"/>
      <c r="K140" s="68">
        <f t="shared" si="4"/>
        <v>1711000000</v>
      </c>
      <c r="L140" s="34"/>
    </row>
    <row r="141" spans="1:12" ht="18" customHeight="1">
      <c r="A141" s="11">
        <v>135</v>
      </c>
      <c r="B141" s="11" t="s">
        <v>68</v>
      </c>
      <c r="C141" s="32" t="s">
        <v>63</v>
      </c>
      <c r="D141" s="154">
        <v>1</v>
      </c>
      <c r="E141" s="104" t="s">
        <v>4680</v>
      </c>
      <c r="F141" s="32" t="s">
        <v>419</v>
      </c>
      <c r="G141" s="32" t="s">
        <v>18</v>
      </c>
      <c r="H141" s="133">
        <v>550000000</v>
      </c>
      <c r="I141" s="68"/>
      <c r="J141" s="68"/>
      <c r="K141" s="68">
        <f t="shared" si="4"/>
        <v>550000000</v>
      </c>
      <c r="L141" s="34"/>
    </row>
    <row r="142" spans="1:12" ht="18" customHeight="1">
      <c r="A142" s="11">
        <v>136</v>
      </c>
      <c r="B142" s="11" t="s">
        <v>68</v>
      </c>
      <c r="C142" s="32" t="s">
        <v>63</v>
      </c>
      <c r="D142" s="139">
        <v>1</v>
      </c>
      <c r="E142" s="104" t="s">
        <v>4685</v>
      </c>
      <c r="F142" s="32" t="s">
        <v>419</v>
      </c>
      <c r="G142" s="32" t="s">
        <v>18</v>
      </c>
      <c r="H142" s="133">
        <v>16800000000</v>
      </c>
      <c r="I142" s="68"/>
      <c r="J142" s="68"/>
      <c r="K142" s="68">
        <f t="shared" si="4"/>
        <v>16800000000</v>
      </c>
      <c r="L142" s="34"/>
    </row>
    <row r="143" spans="1:12" ht="18" customHeight="1">
      <c r="A143" s="11">
        <v>137</v>
      </c>
      <c r="B143" s="32" t="s">
        <v>68</v>
      </c>
      <c r="C143" s="57" t="s">
        <v>1642</v>
      </c>
      <c r="D143" s="32">
        <v>1</v>
      </c>
      <c r="E143" s="33" t="s">
        <v>1781</v>
      </c>
      <c r="F143" s="32" t="s">
        <v>419</v>
      </c>
      <c r="G143" s="32" t="s">
        <v>18</v>
      </c>
      <c r="H143" s="45">
        <v>3362000000</v>
      </c>
      <c r="I143" s="45">
        <v>0</v>
      </c>
      <c r="J143" s="45">
        <v>0</v>
      </c>
      <c r="K143" s="45">
        <f t="shared" si="4"/>
        <v>3362000000</v>
      </c>
      <c r="L143" s="11"/>
    </row>
    <row r="144" spans="1:12" ht="18" customHeight="1">
      <c r="A144" s="11">
        <v>138</v>
      </c>
      <c r="B144" s="57" t="s">
        <v>58</v>
      </c>
      <c r="C144" s="57" t="s">
        <v>1642</v>
      </c>
      <c r="D144" s="57">
        <v>1</v>
      </c>
      <c r="E144" s="93" t="s">
        <v>1782</v>
      </c>
      <c r="F144" s="57" t="s">
        <v>419</v>
      </c>
      <c r="G144" s="57" t="s">
        <v>18</v>
      </c>
      <c r="H144" s="103">
        <v>1800000000</v>
      </c>
      <c r="I144" s="103"/>
      <c r="J144" s="103"/>
      <c r="K144" s="103">
        <f t="shared" si="4"/>
        <v>1800000000</v>
      </c>
      <c r="L144" s="12"/>
    </row>
    <row r="145" spans="1:12" ht="18" customHeight="1">
      <c r="A145" s="11">
        <v>139</v>
      </c>
      <c r="B145" s="57" t="s">
        <v>58</v>
      </c>
      <c r="C145" s="32" t="s">
        <v>59</v>
      </c>
      <c r="D145" s="32">
        <v>1</v>
      </c>
      <c r="E145" s="33" t="s">
        <v>1783</v>
      </c>
      <c r="F145" s="32" t="s">
        <v>417</v>
      </c>
      <c r="G145" s="32" t="s">
        <v>26</v>
      </c>
      <c r="H145" s="45">
        <v>445929000</v>
      </c>
      <c r="I145" s="45"/>
      <c r="J145" s="45"/>
      <c r="K145" s="45">
        <f t="shared" si="4"/>
        <v>445929000</v>
      </c>
      <c r="L145" s="11"/>
    </row>
    <row r="146" spans="1:12" ht="18" customHeight="1">
      <c r="A146" s="11">
        <v>140</v>
      </c>
      <c r="B146" s="57" t="s">
        <v>58</v>
      </c>
      <c r="C146" s="57" t="s">
        <v>71</v>
      </c>
      <c r="D146" s="57">
        <v>1</v>
      </c>
      <c r="E146" s="58" t="s">
        <v>1786</v>
      </c>
      <c r="F146" s="57" t="s">
        <v>417</v>
      </c>
      <c r="G146" s="57" t="s">
        <v>0</v>
      </c>
      <c r="H146" s="103">
        <v>616151000</v>
      </c>
      <c r="I146" s="103">
        <v>0</v>
      </c>
      <c r="J146" s="103">
        <v>0</v>
      </c>
      <c r="K146" s="103">
        <f t="shared" si="4"/>
        <v>616151000</v>
      </c>
      <c r="L146" s="29"/>
    </row>
    <row r="147" spans="1:12" ht="18" customHeight="1">
      <c r="A147" s="11">
        <v>141</v>
      </c>
      <c r="B147" s="57" t="s">
        <v>58</v>
      </c>
      <c r="C147" s="57" t="s">
        <v>69</v>
      </c>
      <c r="D147" s="57">
        <v>1</v>
      </c>
      <c r="E147" s="58" t="s">
        <v>1790</v>
      </c>
      <c r="F147" s="57" t="s">
        <v>417</v>
      </c>
      <c r="G147" s="57" t="s">
        <v>18</v>
      </c>
      <c r="H147" s="103">
        <v>190723453</v>
      </c>
      <c r="I147" s="103"/>
      <c r="J147" s="103"/>
      <c r="K147" s="103">
        <f t="shared" si="4"/>
        <v>190723453</v>
      </c>
      <c r="L147" s="163"/>
    </row>
    <row r="148" spans="1:12" ht="18" customHeight="1">
      <c r="A148" s="11">
        <v>142</v>
      </c>
      <c r="B148" s="57" t="s">
        <v>58</v>
      </c>
      <c r="C148" s="57" t="s">
        <v>71</v>
      </c>
      <c r="D148" s="57">
        <v>1</v>
      </c>
      <c r="E148" s="58" t="s">
        <v>1789</v>
      </c>
      <c r="F148" s="57" t="s">
        <v>417</v>
      </c>
      <c r="G148" s="57" t="s">
        <v>0</v>
      </c>
      <c r="H148" s="103">
        <v>402970000</v>
      </c>
      <c r="I148" s="103">
        <v>0</v>
      </c>
      <c r="J148" s="103">
        <v>0</v>
      </c>
      <c r="K148" s="103">
        <f t="shared" si="4"/>
        <v>402970000</v>
      </c>
      <c r="L148" s="29"/>
    </row>
    <row r="149" spans="1:12" ht="18" customHeight="1">
      <c r="A149" s="11">
        <v>143</v>
      </c>
      <c r="B149" s="57" t="s">
        <v>58</v>
      </c>
      <c r="C149" s="57" t="s">
        <v>71</v>
      </c>
      <c r="D149" s="57">
        <v>1</v>
      </c>
      <c r="E149" s="58" t="s">
        <v>1787</v>
      </c>
      <c r="F149" s="57" t="s">
        <v>419</v>
      </c>
      <c r="G149" s="57" t="s">
        <v>0</v>
      </c>
      <c r="H149" s="103">
        <v>80000000</v>
      </c>
      <c r="I149" s="103">
        <v>0</v>
      </c>
      <c r="J149" s="103">
        <v>0</v>
      </c>
      <c r="K149" s="103">
        <f t="shared" si="4"/>
        <v>80000000</v>
      </c>
      <c r="L149" s="29"/>
    </row>
    <row r="150" spans="1:12" ht="18" customHeight="1">
      <c r="A150" s="11">
        <v>144</v>
      </c>
      <c r="B150" s="57" t="s">
        <v>58</v>
      </c>
      <c r="C150" s="72" t="s">
        <v>71</v>
      </c>
      <c r="D150" s="57">
        <v>1</v>
      </c>
      <c r="E150" s="58" t="s">
        <v>1788</v>
      </c>
      <c r="F150" s="57" t="s">
        <v>417</v>
      </c>
      <c r="G150" s="57" t="s">
        <v>0</v>
      </c>
      <c r="H150" s="103">
        <v>20000000</v>
      </c>
      <c r="I150" s="103">
        <v>0</v>
      </c>
      <c r="J150" s="103">
        <v>0</v>
      </c>
      <c r="K150" s="103">
        <f t="shared" si="4"/>
        <v>20000000</v>
      </c>
      <c r="L150" s="29"/>
    </row>
    <row r="151" spans="1:12" ht="18" customHeight="1">
      <c r="A151" s="11">
        <v>145</v>
      </c>
      <c r="B151" s="57" t="s">
        <v>58</v>
      </c>
      <c r="C151" s="57" t="s">
        <v>66</v>
      </c>
      <c r="D151" s="57">
        <v>1</v>
      </c>
      <c r="E151" s="58" t="s">
        <v>1792</v>
      </c>
      <c r="F151" s="57" t="s">
        <v>419</v>
      </c>
      <c r="G151" s="57" t="s">
        <v>18</v>
      </c>
      <c r="H151" s="103">
        <v>645000000</v>
      </c>
      <c r="I151" s="103"/>
      <c r="J151" s="103"/>
      <c r="K151" s="103">
        <f t="shared" si="4"/>
        <v>645000000</v>
      </c>
      <c r="L151" s="29"/>
    </row>
    <row r="152" spans="1:12" ht="18" customHeight="1">
      <c r="A152" s="11">
        <v>146</v>
      </c>
      <c r="B152" s="59" t="s">
        <v>1919</v>
      </c>
      <c r="C152" s="59" t="s">
        <v>1928</v>
      </c>
      <c r="D152" s="59">
        <v>1</v>
      </c>
      <c r="E152" s="47" t="s">
        <v>1929</v>
      </c>
      <c r="F152" s="59" t="s">
        <v>419</v>
      </c>
      <c r="G152" s="59" t="s">
        <v>18</v>
      </c>
      <c r="H152" s="165">
        <v>34551397</v>
      </c>
      <c r="I152" s="165">
        <v>0</v>
      </c>
      <c r="J152" s="165">
        <v>0</v>
      </c>
      <c r="K152" s="165">
        <f t="shared" si="4"/>
        <v>34551397</v>
      </c>
      <c r="L152" s="29"/>
    </row>
    <row r="153" spans="1:12" ht="18" customHeight="1">
      <c r="A153" s="11">
        <v>147</v>
      </c>
      <c r="B153" s="59" t="s">
        <v>1919</v>
      </c>
      <c r="C153" s="59" t="s">
        <v>1938</v>
      </c>
      <c r="D153" s="59">
        <v>1</v>
      </c>
      <c r="E153" s="47" t="s">
        <v>1939</v>
      </c>
      <c r="F153" s="59" t="s">
        <v>419</v>
      </c>
      <c r="G153" s="59" t="s">
        <v>26</v>
      </c>
      <c r="H153" s="165">
        <v>31465351</v>
      </c>
      <c r="I153" s="165"/>
      <c r="J153" s="165"/>
      <c r="K153" s="165">
        <f t="shared" si="4"/>
        <v>31465351</v>
      </c>
      <c r="L153" s="46"/>
    </row>
    <row r="154" spans="1:12" ht="18" customHeight="1">
      <c r="A154" s="11">
        <v>148</v>
      </c>
      <c r="B154" s="59" t="s">
        <v>1919</v>
      </c>
      <c r="C154" s="59" t="s">
        <v>1925</v>
      </c>
      <c r="D154" s="59">
        <v>1</v>
      </c>
      <c r="E154" s="47" t="s">
        <v>1926</v>
      </c>
      <c r="F154" s="59" t="s">
        <v>419</v>
      </c>
      <c r="G154" s="59" t="s">
        <v>18</v>
      </c>
      <c r="H154" s="165">
        <v>218033701</v>
      </c>
      <c r="I154" s="165">
        <v>0</v>
      </c>
      <c r="J154" s="165">
        <v>0</v>
      </c>
      <c r="K154" s="165">
        <f t="shared" si="4"/>
        <v>218033701</v>
      </c>
      <c r="L154" s="29"/>
    </row>
    <row r="155" spans="1:12" ht="18" customHeight="1">
      <c r="A155" s="11">
        <v>149</v>
      </c>
      <c r="B155" s="59" t="s">
        <v>1919</v>
      </c>
      <c r="C155" s="46" t="s">
        <v>115</v>
      </c>
      <c r="D155" s="46">
        <v>1</v>
      </c>
      <c r="E155" s="53" t="s">
        <v>1943</v>
      </c>
      <c r="F155" s="59" t="s">
        <v>419</v>
      </c>
      <c r="G155" s="59" t="s">
        <v>1</v>
      </c>
      <c r="H155" s="165">
        <v>125861000</v>
      </c>
      <c r="I155" s="165">
        <v>0</v>
      </c>
      <c r="J155" s="165">
        <v>0</v>
      </c>
      <c r="K155" s="165">
        <f t="shared" si="4"/>
        <v>125861000</v>
      </c>
      <c r="L155" s="59"/>
    </row>
    <row r="156" spans="1:12" ht="18" customHeight="1">
      <c r="A156" s="11">
        <v>150</v>
      </c>
      <c r="B156" s="59" t="s">
        <v>1919</v>
      </c>
      <c r="C156" s="46" t="s">
        <v>115</v>
      </c>
      <c r="D156" s="46">
        <v>1</v>
      </c>
      <c r="E156" s="53" t="s">
        <v>1944</v>
      </c>
      <c r="F156" s="59" t="s">
        <v>419</v>
      </c>
      <c r="G156" s="59" t="s">
        <v>1</v>
      </c>
      <c r="H156" s="165">
        <v>48874000</v>
      </c>
      <c r="I156" s="165">
        <v>2937000</v>
      </c>
      <c r="J156" s="165">
        <v>0</v>
      </c>
      <c r="K156" s="165">
        <f t="shared" si="4"/>
        <v>51811000</v>
      </c>
      <c r="L156" s="59"/>
    </row>
    <row r="157" spans="1:12" ht="18" customHeight="1">
      <c r="A157" s="11">
        <v>151</v>
      </c>
      <c r="B157" s="59" t="s">
        <v>1919</v>
      </c>
      <c r="C157" s="46" t="s">
        <v>115</v>
      </c>
      <c r="D157" s="46">
        <v>1</v>
      </c>
      <c r="E157" s="53" t="s">
        <v>1945</v>
      </c>
      <c r="F157" s="59" t="s">
        <v>417</v>
      </c>
      <c r="G157" s="59" t="s">
        <v>26</v>
      </c>
      <c r="H157" s="165">
        <v>27892000</v>
      </c>
      <c r="I157" s="165">
        <v>0</v>
      </c>
      <c r="J157" s="165">
        <v>0</v>
      </c>
      <c r="K157" s="165">
        <f t="shared" si="4"/>
        <v>27892000</v>
      </c>
      <c r="L157" s="59"/>
    </row>
    <row r="158" spans="1:12" ht="18" customHeight="1">
      <c r="A158" s="11">
        <v>152</v>
      </c>
      <c r="B158" s="59" t="s">
        <v>1919</v>
      </c>
      <c r="C158" s="59" t="s">
        <v>115</v>
      </c>
      <c r="D158" s="59">
        <v>1</v>
      </c>
      <c r="E158" s="53" t="s">
        <v>1941</v>
      </c>
      <c r="F158" s="59" t="s">
        <v>419</v>
      </c>
      <c r="G158" s="59" t="s">
        <v>1</v>
      </c>
      <c r="H158" s="165">
        <v>75000000</v>
      </c>
      <c r="I158" s="165">
        <v>0</v>
      </c>
      <c r="J158" s="165">
        <v>0</v>
      </c>
      <c r="K158" s="165">
        <f t="shared" si="4"/>
        <v>75000000</v>
      </c>
      <c r="L158" s="59"/>
    </row>
    <row r="159" spans="1:12" ht="18" customHeight="1">
      <c r="A159" s="11">
        <v>153</v>
      </c>
      <c r="B159" s="59" t="s">
        <v>1919</v>
      </c>
      <c r="C159" s="59" t="s">
        <v>115</v>
      </c>
      <c r="D159" s="59">
        <v>1</v>
      </c>
      <c r="E159" s="53" t="s">
        <v>1942</v>
      </c>
      <c r="F159" s="59" t="s">
        <v>419</v>
      </c>
      <c r="G159" s="59" t="s">
        <v>1</v>
      </c>
      <c r="H159" s="165">
        <v>60000000</v>
      </c>
      <c r="I159" s="165">
        <v>0</v>
      </c>
      <c r="J159" s="165">
        <v>0</v>
      </c>
      <c r="K159" s="165">
        <f t="shared" si="4"/>
        <v>60000000</v>
      </c>
      <c r="L159" s="59"/>
    </row>
    <row r="160" spans="1:12" ht="18" customHeight="1">
      <c r="A160" s="11">
        <v>154</v>
      </c>
      <c r="B160" s="59" t="s">
        <v>1919</v>
      </c>
      <c r="C160" s="59" t="s">
        <v>115</v>
      </c>
      <c r="D160" s="59">
        <v>1</v>
      </c>
      <c r="E160" s="53" t="s">
        <v>1940</v>
      </c>
      <c r="F160" s="59" t="s">
        <v>419</v>
      </c>
      <c r="G160" s="59" t="s">
        <v>1</v>
      </c>
      <c r="H160" s="165">
        <v>130000000</v>
      </c>
      <c r="I160" s="165">
        <v>0</v>
      </c>
      <c r="J160" s="165">
        <v>0</v>
      </c>
      <c r="K160" s="165">
        <f t="shared" si="4"/>
        <v>130000000</v>
      </c>
      <c r="L160" s="59"/>
    </row>
    <row r="161" spans="1:12" ht="18" customHeight="1">
      <c r="A161" s="11">
        <v>155</v>
      </c>
      <c r="B161" s="59" t="s">
        <v>1919</v>
      </c>
      <c r="C161" s="59" t="s">
        <v>540</v>
      </c>
      <c r="D161" s="59">
        <v>1</v>
      </c>
      <c r="E161" s="47" t="s">
        <v>1923</v>
      </c>
      <c r="F161" s="59" t="s">
        <v>419</v>
      </c>
      <c r="G161" s="59" t="s">
        <v>26</v>
      </c>
      <c r="H161" s="165">
        <v>31788509</v>
      </c>
      <c r="I161" s="165"/>
      <c r="J161" s="165"/>
      <c r="K161" s="165">
        <f t="shared" si="4"/>
        <v>31788509</v>
      </c>
      <c r="L161" s="46"/>
    </row>
    <row r="162" spans="1:12" ht="18" customHeight="1">
      <c r="A162" s="11">
        <v>156</v>
      </c>
      <c r="B162" s="59" t="s">
        <v>1919</v>
      </c>
      <c r="C162" s="59" t="s">
        <v>540</v>
      </c>
      <c r="D162" s="59">
        <v>1</v>
      </c>
      <c r="E162" s="47" t="s">
        <v>1924</v>
      </c>
      <c r="F162" s="59" t="s">
        <v>419</v>
      </c>
      <c r="G162" s="59" t="s">
        <v>26</v>
      </c>
      <c r="H162" s="165">
        <v>36153089</v>
      </c>
      <c r="I162" s="165"/>
      <c r="J162" s="165"/>
      <c r="K162" s="165">
        <f t="shared" si="4"/>
        <v>36153089</v>
      </c>
      <c r="L162" s="59"/>
    </row>
    <row r="163" spans="1:12" ht="18" customHeight="1">
      <c r="A163" s="11">
        <v>157</v>
      </c>
      <c r="B163" s="59" t="s">
        <v>1919</v>
      </c>
      <c r="C163" s="59" t="s">
        <v>540</v>
      </c>
      <c r="D163" s="59">
        <v>1</v>
      </c>
      <c r="E163" s="47" t="s">
        <v>1922</v>
      </c>
      <c r="F163" s="59" t="s">
        <v>419</v>
      </c>
      <c r="G163" s="59" t="s">
        <v>26</v>
      </c>
      <c r="H163" s="165">
        <v>22724975</v>
      </c>
      <c r="I163" s="165"/>
      <c r="J163" s="166"/>
      <c r="K163" s="165">
        <f t="shared" si="4"/>
        <v>22724975</v>
      </c>
      <c r="L163" s="46"/>
    </row>
    <row r="164" spans="1:12" ht="18" customHeight="1">
      <c r="A164" s="11">
        <v>158</v>
      </c>
      <c r="B164" s="59" t="s">
        <v>74</v>
      </c>
      <c r="C164" s="59" t="s">
        <v>78</v>
      </c>
      <c r="D164" s="59">
        <v>1</v>
      </c>
      <c r="E164" s="47" t="s">
        <v>1950</v>
      </c>
      <c r="F164" s="59" t="s">
        <v>149</v>
      </c>
      <c r="G164" s="59" t="s">
        <v>1</v>
      </c>
      <c r="H164" s="132">
        <v>91734000</v>
      </c>
      <c r="I164" s="60"/>
      <c r="J164" s="60"/>
      <c r="K164" s="165">
        <f t="shared" si="4"/>
        <v>91734000</v>
      </c>
      <c r="L164" s="59"/>
    </row>
    <row r="165" spans="1:12" ht="18" customHeight="1">
      <c r="A165" s="11">
        <v>159</v>
      </c>
      <c r="B165" s="59" t="s">
        <v>1919</v>
      </c>
      <c r="C165" s="59" t="s">
        <v>1948</v>
      </c>
      <c r="D165" s="59">
        <v>1</v>
      </c>
      <c r="E165" s="47" t="s">
        <v>1949</v>
      </c>
      <c r="F165" s="59" t="s">
        <v>149</v>
      </c>
      <c r="G165" s="59" t="s">
        <v>65</v>
      </c>
      <c r="H165" s="132">
        <v>6342000</v>
      </c>
      <c r="I165" s="132">
        <v>0</v>
      </c>
      <c r="J165" s="132"/>
      <c r="K165" s="165">
        <f t="shared" si="4"/>
        <v>6342000</v>
      </c>
      <c r="L165" s="29" t="s">
        <v>523</v>
      </c>
    </row>
    <row r="166" spans="1:12" ht="18" customHeight="1">
      <c r="A166" s="11">
        <v>160</v>
      </c>
      <c r="B166" s="59" t="s">
        <v>1919</v>
      </c>
      <c r="C166" s="59" t="s">
        <v>1946</v>
      </c>
      <c r="D166" s="59">
        <v>1</v>
      </c>
      <c r="E166" s="47" t="s">
        <v>1947</v>
      </c>
      <c r="F166" s="59" t="s">
        <v>419</v>
      </c>
      <c r="G166" s="59" t="s">
        <v>26</v>
      </c>
      <c r="H166" s="165">
        <v>26221126</v>
      </c>
      <c r="I166" s="165">
        <v>0</v>
      </c>
      <c r="J166" s="165">
        <v>0</v>
      </c>
      <c r="K166" s="165">
        <f t="shared" si="4"/>
        <v>26221126</v>
      </c>
      <c r="L166" s="46"/>
    </row>
    <row r="167" spans="1:12" ht="18" customHeight="1">
      <c r="A167" s="11">
        <v>161</v>
      </c>
      <c r="B167" s="46" t="s">
        <v>1919</v>
      </c>
      <c r="C167" s="46" t="s">
        <v>1920</v>
      </c>
      <c r="D167" s="59">
        <v>1</v>
      </c>
      <c r="E167" s="53" t="s">
        <v>1921</v>
      </c>
      <c r="F167" s="59" t="s">
        <v>419</v>
      </c>
      <c r="G167" s="165" t="s">
        <v>1</v>
      </c>
      <c r="H167" s="165">
        <v>50000000</v>
      </c>
      <c r="I167" s="165"/>
      <c r="J167" s="165"/>
      <c r="K167" s="165">
        <f t="shared" ref="K167:K198" si="5">H167+I167+J167</f>
        <v>50000000</v>
      </c>
      <c r="L167" s="59"/>
    </row>
    <row r="168" spans="1:12" ht="18" customHeight="1">
      <c r="A168" s="11">
        <v>162</v>
      </c>
      <c r="B168" s="46" t="s">
        <v>1919</v>
      </c>
      <c r="C168" s="46" t="s">
        <v>1933</v>
      </c>
      <c r="D168" s="59">
        <v>1</v>
      </c>
      <c r="E168" s="47" t="s">
        <v>1935</v>
      </c>
      <c r="F168" s="59" t="s">
        <v>419</v>
      </c>
      <c r="G168" s="59" t="s">
        <v>18</v>
      </c>
      <c r="H168" s="165">
        <v>173059435</v>
      </c>
      <c r="I168" s="165"/>
      <c r="J168" s="165"/>
      <c r="K168" s="165">
        <f t="shared" si="5"/>
        <v>173059435</v>
      </c>
      <c r="L168" s="59"/>
    </row>
    <row r="169" spans="1:12" ht="18" customHeight="1">
      <c r="A169" s="11">
        <v>163</v>
      </c>
      <c r="B169" s="46" t="s">
        <v>1919</v>
      </c>
      <c r="C169" s="46" t="s">
        <v>1933</v>
      </c>
      <c r="D169" s="59">
        <v>1</v>
      </c>
      <c r="E169" s="53" t="s">
        <v>1934</v>
      </c>
      <c r="F169" s="59" t="s">
        <v>419</v>
      </c>
      <c r="G169" s="59" t="s">
        <v>18</v>
      </c>
      <c r="H169" s="165">
        <v>26221126</v>
      </c>
      <c r="I169" s="165"/>
      <c r="J169" s="165"/>
      <c r="K169" s="165">
        <f t="shared" si="5"/>
        <v>26221126</v>
      </c>
      <c r="L169" s="46"/>
    </row>
    <row r="170" spans="1:12" ht="18" customHeight="1">
      <c r="A170" s="11">
        <v>164</v>
      </c>
      <c r="B170" s="46" t="s">
        <v>1919</v>
      </c>
      <c r="C170" s="46" t="s">
        <v>1359</v>
      </c>
      <c r="D170" s="46">
        <v>1</v>
      </c>
      <c r="E170" s="53" t="s">
        <v>1937</v>
      </c>
      <c r="F170" s="46" t="s">
        <v>419</v>
      </c>
      <c r="G170" s="46" t="s">
        <v>0</v>
      </c>
      <c r="H170" s="133">
        <v>60226402</v>
      </c>
      <c r="I170" s="133"/>
      <c r="J170" s="133"/>
      <c r="K170" s="165">
        <f t="shared" si="5"/>
        <v>60226402</v>
      </c>
      <c r="L170" s="29"/>
    </row>
    <row r="171" spans="1:12" ht="18" customHeight="1">
      <c r="A171" s="11">
        <v>165</v>
      </c>
      <c r="B171" s="59" t="s">
        <v>1919</v>
      </c>
      <c r="C171" s="59" t="s">
        <v>171</v>
      </c>
      <c r="D171" s="59">
        <v>1</v>
      </c>
      <c r="E171" s="47" t="s">
        <v>1936</v>
      </c>
      <c r="F171" s="59" t="s">
        <v>419</v>
      </c>
      <c r="G171" s="59" t="s">
        <v>0</v>
      </c>
      <c r="H171" s="165">
        <v>13000000</v>
      </c>
      <c r="I171" s="165"/>
      <c r="J171" s="165"/>
      <c r="K171" s="165">
        <f t="shared" si="5"/>
        <v>13000000</v>
      </c>
      <c r="L171" s="29"/>
    </row>
    <row r="172" spans="1:12" ht="18" customHeight="1">
      <c r="A172" s="11">
        <v>166</v>
      </c>
      <c r="B172" s="59" t="s">
        <v>1919</v>
      </c>
      <c r="C172" s="59" t="s">
        <v>1930</v>
      </c>
      <c r="D172" s="59">
        <v>1</v>
      </c>
      <c r="E172" s="47" t="s">
        <v>1931</v>
      </c>
      <c r="F172" s="59" t="s">
        <v>419</v>
      </c>
      <c r="G172" s="59" t="s">
        <v>26</v>
      </c>
      <c r="H172" s="165">
        <v>161070920</v>
      </c>
      <c r="I172" s="165"/>
      <c r="J172" s="165"/>
      <c r="K172" s="165">
        <f t="shared" si="5"/>
        <v>161070920</v>
      </c>
      <c r="L172" s="46"/>
    </row>
    <row r="173" spans="1:12" ht="18" customHeight="1">
      <c r="A173" s="11">
        <v>167</v>
      </c>
      <c r="B173" s="59" t="s">
        <v>1919</v>
      </c>
      <c r="C173" s="59" t="s">
        <v>1930</v>
      </c>
      <c r="D173" s="59">
        <v>1</v>
      </c>
      <c r="E173" s="47" t="s">
        <v>1932</v>
      </c>
      <c r="F173" s="59" t="s">
        <v>419</v>
      </c>
      <c r="G173" s="59" t="s">
        <v>26</v>
      </c>
      <c r="H173" s="165">
        <v>20976899</v>
      </c>
      <c r="I173" s="165"/>
      <c r="J173" s="165"/>
      <c r="K173" s="165">
        <f t="shared" si="5"/>
        <v>20976899</v>
      </c>
      <c r="L173" s="59"/>
    </row>
    <row r="174" spans="1:12" ht="18" customHeight="1">
      <c r="A174" s="11">
        <v>168</v>
      </c>
      <c r="B174" s="32" t="s">
        <v>2232</v>
      </c>
      <c r="C174" s="32" t="s">
        <v>63</v>
      </c>
      <c r="D174" s="32">
        <v>1</v>
      </c>
      <c r="E174" s="39" t="s">
        <v>2324</v>
      </c>
      <c r="F174" s="32" t="s">
        <v>419</v>
      </c>
      <c r="G174" s="32" t="s">
        <v>18</v>
      </c>
      <c r="H174" s="45">
        <v>50000000</v>
      </c>
      <c r="I174" s="103">
        <v>0</v>
      </c>
      <c r="J174" s="103">
        <v>0</v>
      </c>
      <c r="K174" s="45">
        <f t="shared" si="5"/>
        <v>50000000</v>
      </c>
      <c r="L174" s="29"/>
    </row>
    <row r="175" spans="1:12" ht="18" customHeight="1">
      <c r="A175" s="11">
        <v>169</v>
      </c>
      <c r="B175" s="32" t="s">
        <v>2232</v>
      </c>
      <c r="C175" s="32" t="s">
        <v>2237</v>
      </c>
      <c r="D175" s="32">
        <v>1</v>
      </c>
      <c r="E175" s="39" t="s">
        <v>2341</v>
      </c>
      <c r="F175" s="32" t="s">
        <v>419</v>
      </c>
      <c r="G175" s="32" t="s">
        <v>0</v>
      </c>
      <c r="H175" s="45">
        <v>800000000</v>
      </c>
      <c r="I175" s="103">
        <v>0</v>
      </c>
      <c r="J175" s="103">
        <v>0</v>
      </c>
      <c r="K175" s="45">
        <f t="shared" si="5"/>
        <v>800000000</v>
      </c>
      <c r="L175" s="11"/>
    </row>
    <row r="176" spans="1:12" ht="18" customHeight="1">
      <c r="A176" s="11">
        <v>170</v>
      </c>
      <c r="B176" s="112" t="s">
        <v>79</v>
      </c>
      <c r="C176" s="32" t="s">
        <v>2237</v>
      </c>
      <c r="D176" s="112">
        <v>1</v>
      </c>
      <c r="E176" s="177" t="s">
        <v>2342</v>
      </c>
      <c r="F176" s="112" t="s">
        <v>419</v>
      </c>
      <c r="G176" s="112" t="s">
        <v>26</v>
      </c>
      <c r="H176" s="130">
        <v>3327140000</v>
      </c>
      <c r="I176" s="103">
        <v>0</v>
      </c>
      <c r="J176" s="103">
        <v>0</v>
      </c>
      <c r="K176" s="45">
        <f t="shared" si="5"/>
        <v>3327140000</v>
      </c>
      <c r="L176" s="108"/>
    </row>
    <row r="177" spans="1:12" ht="18" customHeight="1">
      <c r="A177" s="11">
        <v>171</v>
      </c>
      <c r="B177" s="32" t="s">
        <v>79</v>
      </c>
      <c r="C177" s="32" t="s">
        <v>82</v>
      </c>
      <c r="D177" s="32">
        <v>1</v>
      </c>
      <c r="E177" s="39" t="s">
        <v>2344</v>
      </c>
      <c r="F177" s="32" t="s">
        <v>419</v>
      </c>
      <c r="G177" s="32" t="s">
        <v>18</v>
      </c>
      <c r="H177" s="45">
        <v>2100000000</v>
      </c>
      <c r="I177" s="103">
        <v>0</v>
      </c>
      <c r="J177" s="103">
        <v>0</v>
      </c>
      <c r="K177" s="45">
        <f t="shared" si="5"/>
        <v>2100000000</v>
      </c>
      <c r="L177" s="32"/>
    </row>
    <row r="178" spans="1:12" ht="18" customHeight="1">
      <c r="A178" s="11">
        <v>172</v>
      </c>
      <c r="B178" s="32" t="s">
        <v>79</v>
      </c>
      <c r="C178" s="32" t="s">
        <v>82</v>
      </c>
      <c r="D178" s="32">
        <v>1</v>
      </c>
      <c r="E178" s="39" t="s">
        <v>2343</v>
      </c>
      <c r="F178" s="32" t="s">
        <v>419</v>
      </c>
      <c r="G178" s="32" t="s">
        <v>18</v>
      </c>
      <c r="H178" s="45">
        <v>2100000000</v>
      </c>
      <c r="I178" s="103">
        <v>0</v>
      </c>
      <c r="J178" s="103">
        <v>0</v>
      </c>
      <c r="K178" s="45">
        <f t="shared" si="5"/>
        <v>2100000000</v>
      </c>
      <c r="L178" s="11"/>
    </row>
    <row r="179" spans="1:12" ht="18" customHeight="1">
      <c r="A179" s="11">
        <v>173</v>
      </c>
      <c r="B179" s="112" t="s">
        <v>2232</v>
      </c>
      <c r="C179" s="112" t="s">
        <v>148</v>
      </c>
      <c r="D179" s="112">
        <v>1</v>
      </c>
      <c r="E179" s="177" t="s">
        <v>2327</v>
      </c>
      <c r="F179" s="32" t="s">
        <v>419</v>
      </c>
      <c r="G179" s="112" t="s">
        <v>18</v>
      </c>
      <c r="H179" s="130">
        <v>1421823000</v>
      </c>
      <c r="I179" s="103">
        <v>0</v>
      </c>
      <c r="J179" s="103">
        <v>0</v>
      </c>
      <c r="K179" s="130">
        <f t="shared" si="5"/>
        <v>1421823000</v>
      </c>
      <c r="L179" s="69"/>
    </row>
    <row r="180" spans="1:12" ht="18" customHeight="1">
      <c r="A180" s="11">
        <v>174</v>
      </c>
      <c r="B180" s="59" t="s">
        <v>2232</v>
      </c>
      <c r="C180" s="59" t="s">
        <v>148</v>
      </c>
      <c r="D180" s="59">
        <v>1</v>
      </c>
      <c r="E180" s="60" t="s">
        <v>2326</v>
      </c>
      <c r="F180" s="32" t="s">
        <v>419</v>
      </c>
      <c r="G180" s="59" t="s">
        <v>18</v>
      </c>
      <c r="H180" s="132">
        <v>14076900</v>
      </c>
      <c r="I180" s="103">
        <v>0</v>
      </c>
      <c r="J180" s="103">
        <v>0</v>
      </c>
      <c r="K180" s="132">
        <f t="shared" si="5"/>
        <v>14076900</v>
      </c>
      <c r="L180" s="59"/>
    </row>
    <row r="181" spans="1:12" ht="18" customHeight="1">
      <c r="A181" s="11">
        <v>175</v>
      </c>
      <c r="B181" s="59" t="s">
        <v>79</v>
      </c>
      <c r="C181" s="59" t="s">
        <v>148</v>
      </c>
      <c r="D181" s="59">
        <v>1</v>
      </c>
      <c r="E181" s="60" t="s">
        <v>2325</v>
      </c>
      <c r="F181" s="32" t="s">
        <v>419</v>
      </c>
      <c r="G181" s="59" t="s">
        <v>0</v>
      </c>
      <c r="H181" s="132">
        <v>5400000000</v>
      </c>
      <c r="I181" s="103">
        <v>0</v>
      </c>
      <c r="J181" s="103">
        <v>0</v>
      </c>
      <c r="K181" s="132">
        <v>5400000000</v>
      </c>
      <c r="L181" s="46"/>
    </row>
    <row r="182" spans="1:12" ht="18" customHeight="1">
      <c r="A182" s="11">
        <v>176</v>
      </c>
      <c r="B182" s="112" t="s">
        <v>2232</v>
      </c>
      <c r="C182" s="112" t="s">
        <v>148</v>
      </c>
      <c r="D182" s="112">
        <v>1</v>
      </c>
      <c r="E182" s="177" t="s">
        <v>2329</v>
      </c>
      <c r="F182" s="32" t="s">
        <v>419</v>
      </c>
      <c r="G182" s="112" t="s">
        <v>1</v>
      </c>
      <c r="H182" s="130">
        <v>40000000</v>
      </c>
      <c r="I182" s="103">
        <v>0</v>
      </c>
      <c r="J182" s="103">
        <v>0</v>
      </c>
      <c r="K182" s="130">
        <f t="shared" ref="K182:K190" si="6">H182+I182+J182</f>
        <v>40000000</v>
      </c>
      <c r="L182" s="69"/>
    </row>
    <row r="183" spans="1:12" ht="18" customHeight="1">
      <c r="A183" s="11">
        <v>177</v>
      </c>
      <c r="B183" s="112" t="s">
        <v>2232</v>
      </c>
      <c r="C183" s="112" t="s">
        <v>148</v>
      </c>
      <c r="D183" s="112">
        <v>1</v>
      </c>
      <c r="E183" s="177" t="s">
        <v>2328</v>
      </c>
      <c r="F183" s="32" t="s">
        <v>419</v>
      </c>
      <c r="G183" s="112" t="s">
        <v>1</v>
      </c>
      <c r="H183" s="130">
        <v>40000000</v>
      </c>
      <c r="I183" s="103">
        <v>0</v>
      </c>
      <c r="J183" s="103">
        <v>0</v>
      </c>
      <c r="K183" s="130">
        <f t="shared" si="6"/>
        <v>40000000</v>
      </c>
      <c r="L183" s="69"/>
    </row>
    <row r="184" spans="1:12" ht="18" customHeight="1">
      <c r="A184" s="11">
        <v>178</v>
      </c>
      <c r="B184" s="112" t="s">
        <v>2232</v>
      </c>
      <c r="C184" s="112" t="s">
        <v>148</v>
      </c>
      <c r="D184" s="112">
        <v>1</v>
      </c>
      <c r="E184" s="177" t="s">
        <v>2333</v>
      </c>
      <c r="F184" s="32" t="s">
        <v>419</v>
      </c>
      <c r="G184" s="112" t="s">
        <v>1</v>
      </c>
      <c r="H184" s="130">
        <v>15000000</v>
      </c>
      <c r="I184" s="103">
        <v>0</v>
      </c>
      <c r="J184" s="103">
        <v>0</v>
      </c>
      <c r="K184" s="130">
        <f t="shared" si="6"/>
        <v>15000000</v>
      </c>
      <c r="L184" s="112"/>
    </row>
    <row r="185" spans="1:12" ht="18" customHeight="1">
      <c r="A185" s="11">
        <v>179</v>
      </c>
      <c r="B185" s="112" t="s">
        <v>2232</v>
      </c>
      <c r="C185" s="112" t="s">
        <v>148</v>
      </c>
      <c r="D185" s="112">
        <v>1</v>
      </c>
      <c r="E185" s="177" t="s">
        <v>2331</v>
      </c>
      <c r="F185" s="32" t="s">
        <v>419</v>
      </c>
      <c r="G185" s="112" t="s">
        <v>1</v>
      </c>
      <c r="H185" s="130">
        <v>60000000</v>
      </c>
      <c r="I185" s="103">
        <v>0</v>
      </c>
      <c r="J185" s="103">
        <v>0</v>
      </c>
      <c r="K185" s="130">
        <f t="shared" si="6"/>
        <v>60000000</v>
      </c>
      <c r="L185" s="112"/>
    </row>
    <row r="186" spans="1:12" ht="18" customHeight="1">
      <c r="A186" s="11">
        <v>180</v>
      </c>
      <c r="B186" s="112" t="s">
        <v>2232</v>
      </c>
      <c r="C186" s="112" t="s">
        <v>148</v>
      </c>
      <c r="D186" s="112">
        <v>1</v>
      </c>
      <c r="E186" s="177" t="s">
        <v>2330</v>
      </c>
      <c r="F186" s="32" t="s">
        <v>419</v>
      </c>
      <c r="G186" s="112" t="s">
        <v>1</v>
      </c>
      <c r="H186" s="130">
        <v>60000000</v>
      </c>
      <c r="I186" s="103">
        <v>0</v>
      </c>
      <c r="J186" s="103">
        <v>0</v>
      </c>
      <c r="K186" s="130">
        <f t="shared" si="6"/>
        <v>60000000</v>
      </c>
      <c r="L186" s="112"/>
    </row>
    <row r="187" spans="1:12" ht="18" customHeight="1">
      <c r="A187" s="11">
        <v>181</v>
      </c>
      <c r="B187" s="112" t="s">
        <v>2232</v>
      </c>
      <c r="C187" s="112" t="s">
        <v>148</v>
      </c>
      <c r="D187" s="112">
        <v>1</v>
      </c>
      <c r="E187" s="177" t="s">
        <v>2334</v>
      </c>
      <c r="F187" s="32" t="s">
        <v>419</v>
      </c>
      <c r="G187" s="112" t="s">
        <v>1</v>
      </c>
      <c r="H187" s="130">
        <v>16000000</v>
      </c>
      <c r="I187" s="103">
        <v>0</v>
      </c>
      <c r="J187" s="103">
        <v>0</v>
      </c>
      <c r="K187" s="130">
        <f t="shared" si="6"/>
        <v>16000000</v>
      </c>
      <c r="L187" s="69"/>
    </row>
    <row r="188" spans="1:12" ht="18" customHeight="1">
      <c r="A188" s="11">
        <v>182</v>
      </c>
      <c r="B188" s="112" t="s">
        <v>2232</v>
      </c>
      <c r="C188" s="112" t="s">
        <v>148</v>
      </c>
      <c r="D188" s="112">
        <v>1</v>
      </c>
      <c r="E188" s="177" t="s">
        <v>2332</v>
      </c>
      <c r="F188" s="32" t="s">
        <v>419</v>
      </c>
      <c r="G188" s="112" t="s">
        <v>1</v>
      </c>
      <c r="H188" s="130">
        <v>50000000</v>
      </c>
      <c r="I188" s="103">
        <v>0</v>
      </c>
      <c r="J188" s="103">
        <v>0</v>
      </c>
      <c r="K188" s="130">
        <f t="shared" si="6"/>
        <v>50000000</v>
      </c>
      <c r="L188" s="112"/>
    </row>
    <row r="189" spans="1:12" ht="18" customHeight="1">
      <c r="A189" s="11">
        <v>183</v>
      </c>
      <c r="B189" s="32" t="s">
        <v>2232</v>
      </c>
      <c r="C189" s="32" t="s">
        <v>66</v>
      </c>
      <c r="D189" s="11">
        <v>1</v>
      </c>
      <c r="E189" s="178" t="s">
        <v>2336</v>
      </c>
      <c r="F189" s="32" t="s">
        <v>419</v>
      </c>
      <c r="G189" s="32" t="s">
        <v>0</v>
      </c>
      <c r="H189" s="179">
        <f>(9264610000+9618820000+66359970000)*0.05</f>
        <v>4262170000</v>
      </c>
      <c r="I189" s="103">
        <v>0</v>
      </c>
      <c r="J189" s="103">
        <v>0</v>
      </c>
      <c r="K189" s="179">
        <f t="shared" si="6"/>
        <v>4262170000</v>
      </c>
      <c r="L189" s="32"/>
    </row>
    <row r="190" spans="1:12" ht="18" customHeight="1">
      <c r="A190" s="11">
        <v>184</v>
      </c>
      <c r="B190" s="32" t="s">
        <v>2232</v>
      </c>
      <c r="C190" s="32" t="s">
        <v>66</v>
      </c>
      <c r="D190" s="11">
        <v>1</v>
      </c>
      <c r="E190" s="178" t="s">
        <v>2335</v>
      </c>
      <c r="F190" s="32" t="s">
        <v>419</v>
      </c>
      <c r="G190" s="32" t="s">
        <v>0</v>
      </c>
      <c r="H190" s="179">
        <f>(9264610000+9618820000+66359970000)*0.08</f>
        <v>6819472000</v>
      </c>
      <c r="I190" s="103">
        <v>0</v>
      </c>
      <c r="J190" s="103">
        <v>0</v>
      </c>
      <c r="K190" s="179">
        <f t="shared" si="6"/>
        <v>6819472000</v>
      </c>
      <c r="L190" s="32"/>
    </row>
    <row r="191" spans="1:12" ht="18" customHeight="1">
      <c r="A191" s="11">
        <v>185</v>
      </c>
      <c r="B191" s="32" t="s">
        <v>2232</v>
      </c>
      <c r="C191" s="32" t="s">
        <v>66</v>
      </c>
      <c r="D191" s="11">
        <v>1</v>
      </c>
      <c r="E191" s="40" t="s">
        <v>2338</v>
      </c>
      <c r="F191" s="32" t="s">
        <v>419</v>
      </c>
      <c r="G191" s="32" t="s">
        <v>18</v>
      </c>
      <c r="H191" s="179">
        <v>524281250</v>
      </c>
      <c r="I191" s="103">
        <v>0</v>
      </c>
      <c r="J191" s="103">
        <v>0</v>
      </c>
      <c r="K191" s="179">
        <f>H191</f>
        <v>524281250</v>
      </c>
      <c r="L191" s="32"/>
    </row>
    <row r="192" spans="1:12" ht="18" customHeight="1">
      <c r="A192" s="11">
        <v>186</v>
      </c>
      <c r="B192" s="32" t="s">
        <v>2232</v>
      </c>
      <c r="C192" s="32" t="s">
        <v>66</v>
      </c>
      <c r="D192" s="11">
        <v>1</v>
      </c>
      <c r="E192" s="178" t="s">
        <v>2337</v>
      </c>
      <c r="F192" s="32" t="s">
        <v>419</v>
      </c>
      <c r="G192" s="32" t="s">
        <v>18</v>
      </c>
      <c r="H192" s="179">
        <v>838850000</v>
      </c>
      <c r="I192" s="103">
        <v>0</v>
      </c>
      <c r="J192" s="103">
        <v>0</v>
      </c>
      <c r="K192" s="179">
        <f>H192</f>
        <v>838850000</v>
      </c>
      <c r="L192" s="32"/>
    </row>
    <row r="193" spans="1:12" ht="18" customHeight="1">
      <c r="A193" s="11">
        <v>187</v>
      </c>
      <c r="B193" s="32" t="s">
        <v>2232</v>
      </c>
      <c r="C193" s="32" t="s">
        <v>66</v>
      </c>
      <c r="D193" s="11">
        <v>1</v>
      </c>
      <c r="E193" s="178" t="s">
        <v>2340</v>
      </c>
      <c r="F193" s="32" t="s">
        <v>419</v>
      </c>
      <c r="G193" s="32" t="s">
        <v>18</v>
      </c>
      <c r="H193" s="179">
        <f>55500000000*0.05</f>
        <v>2775000000</v>
      </c>
      <c r="I193" s="103">
        <v>0</v>
      </c>
      <c r="J193" s="103">
        <v>0</v>
      </c>
      <c r="K193" s="179">
        <f>H193</f>
        <v>2775000000</v>
      </c>
      <c r="L193" s="32"/>
    </row>
    <row r="194" spans="1:12" ht="18" customHeight="1">
      <c r="A194" s="11">
        <v>188</v>
      </c>
      <c r="B194" s="32" t="s">
        <v>2232</v>
      </c>
      <c r="C194" s="32" t="s">
        <v>66</v>
      </c>
      <c r="D194" s="11">
        <v>1</v>
      </c>
      <c r="E194" s="178" t="s">
        <v>2339</v>
      </c>
      <c r="F194" s="32" t="s">
        <v>419</v>
      </c>
      <c r="G194" s="32" t="s">
        <v>18</v>
      </c>
      <c r="H194" s="179">
        <f>55500000000*0.08</f>
        <v>4440000000</v>
      </c>
      <c r="I194" s="103">
        <v>0</v>
      </c>
      <c r="J194" s="103">
        <v>0</v>
      </c>
      <c r="K194" s="179">
        <f>H194</f>
        <v>4440000000</v>
      </c>
      <c r="L194" s="32"/>
    </row>
    <row r="195" spans="1:12" ht="18" customHeight="1">
      <c r="A195" s="11">
        <v>189</v>
      </c>
      <c r="B195" s="32" t="s">
        <v>85</v>
      </c>
      <c r="C195" s="32" t="s">
        <v>186</v>
      </c>
      <c r="D195" s="32">
        <v>1</v>
      </c>
      <c r="E195" s="39" t="s">
        <v>2441</v>
      </c>
      <c r="F195" s="32" t="s">
        <v>442</v>
      </c>
      <c r="G195" s="32" t="s">
        <v>26</v>
      </c>
      <c r="H195" s="45">
        <v>110561182</v>
      </c>
      <c r="I195" s="45"/>
      <c r="J195" s="45"/>
      <c r="K195" s="45">
        <f t="shared" ref="K195:K202" si="7">H195+I195+J195</f>
        <v>110561182</v>
      </c>
      <c r="L195" s="29"/>
    </row>
    <row r="196" spans="1:12" ht="18" customHeight="1">
      <c r="A196" s="11">
        <v>190</v>
      </c>
      <c r="B196" s="32" t="s">
        <v>85</v>
      </c>
      <c r="C196" s="32" t="s">
        <v>2536</v>
      </c>
      <c r="D196" s="32">
        <v>1</v>
      </c>
      <c r="E196" s="39" t="s">
        <v>2437</v>
      </c>
      <c r="F196" s="32" t="s">
        <v>469</v>
      </c>
      <c r="G196" s="32" t="s">
        <v>26</v>
      </c>
      <c r="H196" s="45">
        <v>70000000</v>
      </c>
      <c r="I196" s="45"/>
      <c r="J196" s="45"/>
      <c r="K196" s="45">
        <f t="shared" si="7"/>
        <v>70000000</v>
      </c>
      <c r="L196" s="29"/>
    </row>
    <row r="197" spans="1:12" ht="18" customHeight="1">
      <c r="A197" s="11">
        <v>191</v>
      </c>
      <c r="B197" s="32" t="s">
        <v>85</v>
      </c>
      <c r="C197" s="32" t="s">
        <v>2536</v>
      </c>
      <c r="D197" s="32">
        <v>1</v>
      </c>
      <c r="E197" s="39" t="s">
        <v>2438</v>
      </c>
      <c r="F197" s="32" t="s">
        <v>469</v>
      </c>
      <c r="G197" s="32" t="s">
        <v>18</v>
      </c>
      <c r="H197" s="45">
        <v>98351325</v>
      </c>
      <c r="I197" s="45">
        <v>0</v>
      </c>
      <c r="J197" s="45">
        <v>1000000</v>
      </c>
      <c r="K197" s="45">
        <f t="shared" si="7"/>
        <v>99351325</v>
      </c>
      <c r="L197" s="29"/>
    </row>
    <row r="198" spans="1:12" ht="18" customHeight="1">
      <c r="A198" s="11">
        <v>192</v>
      </c>
      <c r="B198" s="32" t="s">
        <v>85</v>
      </c>
      <c r="C198" s="32" t="s">
        <v>2536</v>
      </c>
      <c r="D198" s="32">
        <v>1</v>
      </c>
      <c r="E198" s="39" t="s">
        <v>2439</v>
      </c>
      <c r="F198" s="32" t="s">
        <v>469</v>
      </c>
      <c r="G198" s="32" t="s">
        <v>26</v>
      </c>
      <c r="H198" s="45">
        <v>40000000</v>
      </c>
      <c r="I198" s="45"/>
      <c r="J198" s="45"/>
      <c r="K198" s="45">
        <f t="shared" si="7"/>
        <v>40000000</v>
      </c>
      <c r="L198" s="29"/>
    </row>
    <row r="199" spans="1:12" ht="18" customHeight="1">
      <c r="A199" s="11">
        <v>193</v>
      </c>
      <c r="B199" s="32" t="s">
        <v>85</v>
      </c>
      <c r="C199" s="32" t="s">
        <v>86</v>
      </c>
      <c r="D199" s="32">
        <v>1</v>
      </c>
      <c r="E199" s="39" t="s">
        <v>2436</v>
      </c>
      <c r="F199" s="32" t="s">
        <v>469</v>
      </c>
      <c r="G199" s="32" t="s">
        <v>26</v>
      </c>
      <c r="H199" s="45">
        <v>58600000</v>
      </c>
      <c r="I199" s="45"/>
      <c r="J199" s="45"/>
      <c r="K199" s="45">
        <f t="shared" si="7"/>
        <v>58600000</v>
      </c>
      <c r="L199" s="29"/>
    </row>
    <row r="200" spans="1:12" ht="18" customHeight="1">
      <c r="A200" s="11">
        <v>194</v>
      </c>
      <c r="B200" s="32" t="s">
        <v>85</v>
      </c>
      <c r="C200" s="32" t="s">
        <v>86</v>
      </c>
      <c r="D200" s="32">
        <v>1</v>
      </c>
      <c r="E200" s="39" t="s">
        <v>2435</v>
      </c>
      <c r="F200" s="32" t="s">
        <v>469</v>
      </c>
      <c r="G200" s="32" t="s">
        <v>26</v>
      </c>
      <c r="H200" s="45">
        <v>18000000</v>
      </c>
      <c r="I200" s="45"/>
      <c r="J200" s="45"/>
      <c r="K200" s="45">
        <f t="shared" si="7"/>
        <v>18000000</v>
      </c>
      <c r="L200" s="29"/>
    </row>
    <row r="201" spans="1:12" ht="18" customHeight="1">
      <c r="A201" s="11">
        <v>195</v>
      </c>
      <c r="B201" s="32" t="s">
        <v>85</v>
      </c>
      <c r="C201" s="32" t="s">
        <v>2537</v>
      </c>
      <c r="D201" s="32">
        <v>1</v>
      </c>
      <c r="E201" s="39" t="s">
        <v>2440</v>
      </c>
      <c r="F201" s="32" t="s">
        <v>469</v>
      </c>
      <c r="G201" s="32" t="s">
        <v>26</v>
      </c>
      <c r="H201" s="45">
        <v>66000000</v>
      </c>
      <c r="I201" s="45">
        <v>0</v>
      </c>
      <c r="J201" s="45">
        <v>0</v>
      </c>
      <c r="K201" s="45">
        <f t="shared" si="7"/>
        <v>66000000</v>
      </c>
      <c r="L201" s="29"/>
    </row>
    <row r="202" spans="1:12" ht="18" customHeight="1">
      <c r="A202" s="11">
        <v>196</v>
      </c>
      <c r="B202" s="32" t="s">
        <v>85</v>
      </c>
      <c r="C202" s="32" t="s">
        <v>27</v>
      </c>
      <c r="D202" s="32">
        <v>1</v>
      </c>
      <c r="E202" s="39" t="s">
        <v>2434</v>
      </c>
      <c r="F202" s="32" t="s">
        <v>1360</v>
      </c>
      <c r="G202" s="32" t="s">
        <v>26</v>
      </c>
      <c r="H202" s="45">
        <v>54700000</v>
      </c>
      <c r="I202" s="45">
        <v>0</v>
      </c>
      <c r="J202" s="45">
        <v>0</v>
      </c>
      <c r="K202" s="45">
        <f t="shared" si="7"/>
        <v>54700000</v>
      </c>
      <c r="L202" s="29"/>
    </row>
    <row r="203" spans="1:12" ht="18" customHeight="1">
      <c r="A203" s="11">
        <v>197</v>
      </c>
      <c r="B203" s="32" t="s">
        <v>95</v>
      </c>
      <c r="C203" s="32" t="s">
        <v>110</v>
      </c>
      <c r="D203" s="32">
        <v>1</v>
      </c>
      <c r="E203" s="33" t="s">
        <v>2829</v>
      </c>
      <c r="F203" s="32" t="s">
        <v>442</v>
      </c>
      <c r="G203" s="32" t="s">
        <v>18</v>
      </c>
      <c r="H203" s="68">
        <v>363157000</v>
      </c>
      <c r="I203" s="68"/>
      <c r="J203" s="68"/>
      <c r="K203" s="68">
        <v>363157000</v>
      </c>
      <c r="L203" s="11"/>
    </row>
    <row r="204" spans="1:12" ht="18" customHeight="1">
      <c r="A204" s="11">
        <v>198</v>
      </c>
      <c r="B204" s="32" t="s">
        <v>2845</v>
      </c>
      <c r="C204" s="32" t="s">
        <v>2853</v>
      </c>
      <c r="D204" s="32">
        <v>1</v>
      </c>
      <c r="E204" s="33" t="s">
        <v>2857</v>
      </c>
      <c r="F204" s="32" t="s">
        <v>419</v>
      </c>
      <c r="G204" s="32" t="s">
        <v>26</v>
      </c>
      <c r="H204" s="68">
        <v>64000000</v>
      </c>
      <c r="I204" s="68">
        <v>0</v>
      </c>
      <c r="J204" s="68">
        <v>0</v>
      </c>
      <c r="K204" s="68">
        <f>H204+I204+J204</f>
        <v>64000000</v>
      </c>
      <c r="L204" s="29"/>
    </row>
    <row r="205" spans="1:12" ht="18" customHeight="1">
      <c r="A205" s="11">
        <v>199</v>
      </c>
      <c r="B205" s="32" t="s">
        <v>2845</v>
      </c>
      <c r="C205" s="32" t="s">
        <v>2853</v>
      </c>
      <c r="D205" s="32">
        <v>1</v>
      </c>
      <c r="E205" s="33" t="s">
        <v>2856</v>
      </c>
      <c r="F205" s="32" t="s">
        <v>419</v>
      </c>
      <c r="G205" s="32" t="s">
        <v>26</v>
      </c>
      <c r="H205" s="68">
        <v>34000000</v>
      </c>
      <c r="I205" s="68">
        <v>0</v>
      </c>
      <c r="J205" s="68">
        <v>0</v>
      </c>
      <c r="K205" s="68">
        <f>H205+I205+J205</f>
        <v>34000000</v>
      </c>
      <c r="L205" s="29"/>
    </row>
    <row r="206" spans="1:12" ht="18" customHeight="1">
      <c r="A206" s="11">
        <v>200</v>
      </c>
      <c r="B206" s="32" t="s">
        <v>2845</v>
      </c>
      <c r="C206" s="32" t="s">
        <v>2853</v>
      </c>
      <c r="D206" s="32">
        <v>1</v>
      </c>
      <c r="E206" s="20" t="s">
        <v>2854</v>
      </c>
      <c r="F206" s="32" t="s">
        <v>419</v>
      </c>
      <c r="G206" s="32" t="s">
        <v>1</v>
      </c>
      <c r="H206" s="68">
        <v>41953000</v>
      </c>
      <c r="I206" s="68">
        <v>0</v>
      </c>
      <c r="J206" s="68">
        <v>0</v>
      </c>
      <c r="K206" s="68">
        <v>41953000</v>
      </c>
      <c r="L206" s="29"/>
    </row>
    <row r="207" spans="1:12" ht="18" customHeight="1">
      <c r="A207" s="11">
        <v>201</v>
      </c>
      <c r="B207" s="32" t="s">
        <v>2845</v>
      </c>
      <c r="C207" s="32" t="s">
        <v>2853</v>
      </c>
      <c r="D207" s="32">
        <v>1</v>
      </c>
      <c r="E207" s="33" t="s">
        <v>2855</v>
      </c>
      <c r="F207" s="32" t="s">
        <v>419</v>
      </c>
      <c r="G207" s="32" t="s">
        <v>26</v>
      </c>
      <c r="H207" s="68">
        <v>82000000</v>
      </c>
      <c r="I207" s="68">
        <v>0</v>
      </c>
      <c r="J207" s="68">
        <v>0</v>
      </c>
      <c r="K207" s="68">
        <f>H207+I207+J207</f>
        <v>82000000</v>
      </c>
      <c r="L207" s="29"/>
    </row>
    <row r="208" spans="1:12" ht="18" customHeight="1">
      <c r="A208" s="11">
        <v>202</v>
      </c>
      <c r="B208" s="11" t="s">
        <v>2845</v>
      </c>
      <c r="C208" s="11" t="s">
        <v>2853</v>
      </c>
      <c r="D208" s="11">
        <v>1</v>
      </c>
      <c r="E208" s="20" t="s">
        <v>2858</v>
      </c>
      <c r="F208" s="32" t="s">
        <v>419</v>
      </c>
      <c r="G208" s="32" t="s">
        <v>26</v>
      </c>
      <c r="H208" s="68">
        <v>106632580</v>
      </c>
      <c r="I208" s="68">
        <v>0</v>
      </c>
      <c r="J208" s="68">
        <v>0</v>
      </c>
      <c r="K208" s="68">
        <f>H208+I208+J208</f>
        <v>106632580</v>
      </c>
      <c r="L208" s="29"/>
    </row>
    <row r="209" spans="1:12" ht="18" customHeight="1">
      <c r="A209" s="11">
        <v>203</v>
      </c>
      <c r="B209" s="32" t="s">
        <v>2845</v>
      </c>
      <c r="C209" s="32" t="s">
        <v>2846</v>
      </c>
      <c r="D209" s="32">
        <v>1</v>
      </c>
      <c r="E209" s="33" t="s">
        <v>2850</v>
      </c>
      <c r="F209" s="32" t="s">
        <v>442</v>
      </c>
      <c r="G209" s="32" t="s">
        <v>1</v>
      </c>
      <c r="H209" s="68">
        <v>21256375</v>
      </c>
      <c r="I209" s="68">
        <v>0</v>
      </c>
      <c r="J209" s="68">
        <v>0</v>
      </c>
      <c r="K209" s="68">
        <v>21256375</v>
      </c>
      <c r="L209" s="29"/>
    </row>
    <row r="210" spans="1:12" ht="18" customHeight="1">
      <c r="A210" s="11">
        <v>204</v>
      </c>
      <c r="B210" s="32" t="s">
        <v>2845</v>
      </c>
      <c r="C210" s="32" t="s">
        <v>2846</v>
      </c>
      <c r="D210" s="32">
        <v>1</v>
      </c>
      <c r="E210" s="33" t="s">
        <v>2852</v>
      </c>
      <c r="F210" s="32" t="s">
        <v>442</v>
      </c>
      <c r="G210" s="32" t="s">
        <v>1</v>
      </c>
      <c r="H210" s="68">
        <v>40000000</v>
      </c>
      <c r="I210" s="68">
        <v>0</v>
      </c>
      <c r="J210" s="68">
        <v>0</v>
      </c>
      <c r="K210" s="68">
        <v>40000000</v>
      </c>
      <c r="L210" s="29"/>
    </row>
    <row r="211" spans="1:12" ht="18" customHeight="1">
      <c r="A211" s="11">
        <v>205</v>
      </c>
      <c r="B211" s="32" t="s">
        <v>2845</v>
      </c>
      <c r="C211" s="32" t="s">
        <v>2846</v>
      </c>
      <c r="D211" s="32">
        <v>1</v>
      </c>
      <c r="E211" s="33" t="s">
        <v>2849</v>
      </c>
      <c r="F211" s="32" t="s">
        <v>442</v>
      </c>
      <c r="G211" s="32" t="s">
        <v>1</v>
      </c>
      <c r="H211" s="68">
        <v>26221126</v>
      </c>
      <c r="I211" s="68">
        <v>0</v>
      </c>
      <c r="J211" s="68">
        <v>0</v>
      </c>
      <c r="K211" s="68">
        <v>26221126</v>
      </c>
      <c r="L211" s="29"/>
    </row>
    <row r="212" spans="1:12" ht="18" customHeight="1">
      <c r="A212" s="11">
        <v>206</v>
      </c>
      <c r="B212" s="32" t="s">
        <v>2845</v>
      </c>
      <c r="C212" s="32" t="s">
        <v>2846</v>
      </c>
      <c r="D212" s="32">
        <v>1</v>
      </c>
      <c r="E212" s="33" t="s">
        <v>2851</v>
      </c>
      <c r="F212" s="32" t="s">
        <v>442</v>
      </c>
      <c r="G212" s="32" t="s">
        <v>1</v>
      </c>
      <c r="H212" s="68">
        <v>20976899</v>
      </c>
      <c r="I212" s="68">
        <v>0</v>
      </c>
      <c r="J212" s="68">
        <v>0</v>
      </c>
      <c r="K212" s="68">
        <v>20976899</v>
      </c>
      <c r="L212" s="29"/>
    </row>
    <row r="213" spans="1:12" ht="18" customHeight="1">
      <c r="A213" s="11">
        <v>207</v>
      </c>
      <c r="B213" s="32" t="s">
        <v>2845</v>
      </c>
      <c r="C213" s="32" t="s">
        <v>2846</v>
      </c>
      <c r="D213" s="32">
        <v>1</v>
      </c>
      <c r="E213" s="33" t="s">
        <v>2847</v>
      </c>
      <c r="F213" s="32" t="s">
        <v>442</v>
      </c>
      <c r="G213" s="32" t="s">
        <v>1</v>
      </c>
      <c r="H213" s="68">
        <v>22724975</v>
      </c>
      <c r="I213" s="68">
        <v>0</v>
      </c>
      <c r="J213" s="68">
        <v>0</v>
      </c>
      <c r="K213" s="68">
        <v>22724975</v>
      </c>
      <c r="L213" s="29"/>
    </row>
    <row r="214" spans="1:12" ht="18" customHeight="1">
      <c r="A214" s="11">
        <v>208</v>
      </c>
      <c r="B214" s="32" t="s">
        <v>2845</v>
      </c>
      <c r="C214" s="32" t="s">
        <v>2846</v>
      </c>
      <c r="D214" s="32">
        <v>1</v>
      </c>
      <c r="E214" s="33" t="s">
        <v>2848</v>
      </c>
      <c r="F214" s="32" t="s">
        <v>442</v>
      </c>
      <c r="G214" s="32" t="s">
        <v>1</v>
      </c>
      <c r="H214" s="68">
        <v>24473050</v>
      </c>
      <c r="I214" s="68">
        <v>0</v>
      </c>
      <c r="J214" s="68">
        <v>0</v>
      </c>
      <c r="K214" s="68">
        <v>24473050</v>
      </c>
      <c r="L214" s="29"/>
    </row>
    <row r="215" spans="1:12" ht="18" customHeight="1">
      <c r="A215" s="11">
        <v>209</v>
      </c>
      <c r="B215" s="32" t="s">
        <v>95</v>
      </c>
      <c r="C215" s="32" t="s">
        <v>107</v>
      </c>
      <c r="D215" s="32">
        <v>1</v>
      </c>
      <c r="E215" s="33" t="s">
        <v>2830</v>
      </c>
      <c r="F215" s="32" t="s">
        <v>469</v>
      </c>
      <c r="G215" s="32" t="s">
        <v>26</v>
      </c>
      <c r="H215" s="68">
        <v>85000000</v>
      </c>
      <c r="I215" s="68"/>
      <c r="J215" s="68"/>
      <c r="K215" s="68">
        <v>85000000</v>
      </c>
      <c r="L215" s="29"/>
    </row>
    <row r="216" spans="1:12" ht="18" customHeight="1">
      <c r="A216" s="11">
        <v>210</v>
      </c>
      <c r="B216" s="32" t="s">
        <v>95</v>
      </c>
      <c r="C216" s="32" t="s">
        <v>106</v>
      </c>
      <c r="D216" s="32">
        <v>1</v>
      </c>
      <c r="E216" s="33" t="s">
        <v>2831</v>
      </c>
      <c r="F216" s="32" t="s">
        <v>25</v>
      </c>
      <c r="G216" s="32" t="s">
        <v>26</v>
      </c>
      <c r="H216" s="68">
        <v>140000000</v>
      </c>
      <c r="I216" s="68"/>
      <c r="J216" s="68"/>
      <c r="K216" s="68">
        <v>140000000</v>
      </c>
      <c r="L216" s="29"/>
    </row>
    <row r="217" spans="1:12" ht="18" customHeight="1">
      <c r="A217" s="11">
        <v>211</v>
      </c>
      <c r="B217" s="32" t="s">
        <v>95</v>
      </c>
      <c r="C217" s="32" t="s">
        <v>106</v>
      </c>
      <c r="D217" s="32">
        <v>1</v>
      </c>
      <c r="E217" s="33" t="s">
        <v>2832</v>
      </c>
      <c r="F217" s="32" t="s">
        <v>25</v>
      </c>
      <c r="G217" s="32" t="s">
        <v>26</v>
      </c>
      <c r="H217" s="68">
        <v>60000000</v>
      </c>
      <c r="I217" s="68"/>
      <c r="J217" s="68"/>
      <c r="K217" s="68">
        <v>60000000</v>
      </c>
      <c r="L217" s="29"/>
    </row>
    <row r="218" spans="1:12" ht="18" customHeight="1">
      <c r="A218" s="11">
        <v>212</v>
      </c>
      <c r="B218" s="32" t="s">
        <v>95</v>
      </c>
      <c r="C218" s="32" t="s">
        <v>106</v>
      </c>
      <c r="D218" s="32">
        <v>1</v>
      </c>
      <c r="E218" s="33" t="s">
        <v>2833</v>
      </c>
      <c r="F218" s="32" t="s">
        <v>25</v>
      </c>
      <c r="G218" s="32" t="s">
        <v>26</v>
      </c>
      <c r="H218" s="68">
        <v>33000000</v>
      </c>
      <c r="I218" s="68"/>
      <c r="J218" s="68"/>
      <c r="K218" s="68">
        <v>33000000</v>
      </c>
      <c r="L218" s="29"/>
    </row>
    <row r="219" spans="1:12" ht="18" customHeight="1">
      <c r="A219" s="11">
        <v>213</v>
      </c>
      <c r="B219" s="32" t="s">
        <v>2845</v>
      </c>
      <c r="C219" s="32" t="s">
        <v>2859</v>
      </c>
      <c r="D219" s="32">
        <v>1</v>
      </c>
      <c r="E219" s="33" t="s">
        <v>2860</v>
      </c>
      <c r="F219" s="32" t="s">
        <v>419</v>
      </c>
      <c r="G219" s="32" t="s">
        <v>26</v>
      </c>
      <c r="H219" s="68">
        <v>139000000</v>
      </c>
      <c r="I219" s="68"/>
      <c r="J219" s="68"/>
      <c r="K219" s="68">
        <f>H219+I219+J219</f>
        <v>139000000</v>
      </c>
      <c r="L219" s="29"/>
    </row>
    <row r="220" spans="1:12" ht="18" customHeight="1">
      <c r="A220" s="11">
        <v>214</v>
      </c>
      <c r="B220" s="32" t="s">
        <v>95</v>
      </c>
      <c r="C220" s="32" t="s">
        <v>115</v>
      </c>
      <c r="D220" s="32">
        <v>1</v>
      </c>
      <c r="E220" s="33" t="s">
        <v>2834</v>
      </c>
      <c r="F220" s="32" t="s">
        <v>469</v>
      </c>
      <c r="G220" s="32" t="s">
        <v>26</v>
      </c>
      <c r="H220" s="68">
        <v>130000000</v>
      </c>
      <c r="I220" s="68"/>
      <c r="J220" s="68"/>
      <c r="K220" s="68">
        <v>130000000</v>
      </c>
      <c r="L220" s="29"/>
    </row>
    <row r="221" spans="1:12" ht="18" customHeight="1">
      <c r="A221" s="11">
        <v>215</v>
      </c>
      <c r="B221" s="32" t="s">
        <v>2845</v>
      </c>
      <c r="C221" s="11" t="s">
        <v>540</v>
      </c>
      <c r="D221" s="11">
        <v>1</v>
      </c>
      <c r="E221" s="53" t="s">
        <v>2867</v>
      </c>
      <c r="F221" s="32" t="s">
        <v>419</v>
      </c>
      <c r="G221" s="11" t="s">
        <v>18</v>
      </c>
      <c r="H221" s="28">
        <v>90000000</v>
      </c>
      <c r="I221" s="28">
        <v>0</v>
      </c>
      <c r="J221" s="28"/>
      <c r="K221" s="28">
        <f>H221+I221+J221</f>
        <v>90000000</v>
      </c>
      <c r="L221" s="29"/>
    </row>
    <row r="222" spans="1:12" ht="18" customHeight="1">
      <c r="A222" s="11">
        <v>216</v>
      </c>
      <c r="B222" s="32" t="s">
        <v>2845</v>
      </c>
      <c r="C222" s="11" t="s">
        <v>2862</v>
      </c>
      <c r="D222" s="11">
        <v>1</v>
      </c>
      <c r="E222" s="20" t="s">
        <v>2863</v>
      </c>
      <c r="F222" s="32" t="s">
        <v>419</v>
      </c>
      <c r="G222" s="32" t="s">
        <v>26</v>
      </c>
      <c r="H222" s="68">
        <v>29717275</v>
      </c>
      <c r="I222" s="68">
        <v>0</v>
      </c>
      <c r="J222" s="68">
        <v>0</v>
      </c>
      <c r="K222" s="68">
        <f>H222+I222+J222</f>
        <v>29717275</v>
      </c>
      <c r="L222" s="29"/>
    </row>
    <row r="223" spans="1:12" ht="18" customHeight="1">
      <c r="A223" s="11">
        <v>217</v>
      </c>
      <c r="B223" s="32" t="s">
        <v>95</v>
      </c>
      <c r="C223" s="32" t="s">
        <v>2835</v>
      </c>
      <c r="D223" s="32">
        <v>1</v>
      </c>
      <c r="E223" s="33" t="s">
        <v>2836</v>
      </c>
      <c r="F223" s="32" t="s">
        <v>442</v>
      </c>
      <c r="G223" s="32" t="s">
        <v>26</v>
      </c>
      <c r="H223" s="68">
        <v>28000000</v>
      </c>
      <c r="I223" s="68">
        <v>0</v>
      </c>
      <c r="J223" s="68">
        <v>0</v>
      </c>
      <c r="K223" s="68">
        <v>28000000</v>
      </c>
      <c r="L223" s="29"/>
    </row>
    <row r="224" spans="1:12" ht="18" customHeight="1">
      <c r="A224" s="11">
        <v>218</v>
      </c>
      <c r="B224" s="32" t="s">
        <v>95</v>
      </c>
      <c r="C224" s="32" t="s">
        <v>101</v>
      </c>
      <c r="D224" s="32">
        <v>1</v>
      </c>
      <c r="E224" s="33" t="s">
        <v>2837</v>
      </c>
      <c r="F224" s="32" t="s">
        <v>469</v>
      </c>
      <c r="G224" s="32" t="s">
        <v>26</v>
      </c>
      <c r="H224" s="68">
        <v>94396054</v>
      </c>
      <c r="I224" s="68">
        <v>0</v>
      </c>
      <c r="J224" s="68">
        <v>0</v>
      </c>
      <c r="K224" s="68">
        <v>94396054</v>
      </c>
      <c r="L224" s="29"/>
    </row>
    <row r="225" spans="1:12" ht="18" customHeight="1">
      <c r="A225" s="11">
        <v>219</v>
      </c>
      <c r="B225" s="32" t="s">
        <v>95</v>
      </c>
      <c r="C225" s="32" t="s">
        <v>168</v>
      </c>
      <c r="D225" s="32">
        <v>1</v>
      </c>
      <c r="E225" s="33" t="s">
        <v>2844</v>
      </c>
      <c r="F225" s="32" t="s">
        <v>469</v>
      </c>
      <c r="G225" s="32" t="s">
        <v>18</v>
      </c>
      <c r="H225" s="68">
        <v>550000000</v>
      </c>
      <c r="I225" s="68">
        <v>0</v>
      </c>
      <c r="J225" s="68">
        <v>0</v>
      </c>
      <c r="K225" s="68">
        <v>550000000</v>
      </c>
      <c r="L225" s="29"/>
    </row>
    <row r="226" spans="1:12" ht="18" customHeight="1">
      <c r="A226" s="11">
        <v>220</v>
      </c>
      <c r="B226" s="32" t="s">
        <v>95</v>
      </c>
      <c r="C226" s="32" t="s">
        <v>2838</v>
      </c>
      <c r="D226" s="32">
        <v>1</v>
      </c>
      <c r="E226" s="33" t="s">
        <v>2839</v>
      </c>
      <c r="F226" s="32" t="s">
        <v>469</v>
      </c>
      <c r="G226" s="32" t="s">
        <v>26</v>
      </c>
      <c r="H226" s="68">
        <v>24473050</v>
      </c>
      <c r="I226" s="68">
        <v>0</v>
      </c>
      <c r="J226" s="68">
        <v>0</v>
      </c>
      <c r="K226" s="68">
        <v>24473050</v>
      </c>
      <c r="L226" s="29"/>
    </row>
    <row r="227" spans="1:12" ht="18" customHeight="1">
      <c r="A227" s="11">
        <v>221</v>
      </c>
      <c r="B227" s="32" t="s">
        <v>95</v>
      </c>
      <c r="C227" s="32" t="s">
        <v>2838</v>
      </c>
      <c r="D227" s="32">
        <v>1</v>
      </c>
      <c r="E227" s="33" t="s">
        <v>2840</v>
      </c>
      <c r="F227" s="32" t="s">
        <v>469</v>
      </c>
      <c r="G227" s="32" t="s">
        <v>26</v>
      </c>
      <c r="H227" s="68">
        <v>24473050</v>
      </c>
      <c r="I227" s="68">
        <v>0</v>
      </c>
      <c r="J227" s="68">
        <v>0</v>
      </c>
      <c r="K227" s="68">
        <v>24473050</v>
      </c>
      <c r="L227" s="29"/>
    </row>
    <row r="228" spans="1:12" ht="18" customHeight="1">
      <c r="A228" s="11">
        <v>222</v>
      </c>
      <c r="B228" s="32" t="s">
        <v>2845</v>
      </c>
      <c r="C228" s="32" t="s">
        <v>2864</v>
      </c>
      <c r="D228" s="32">
        <v>1</v>
      </c>
      <c r="E228" s="33" t="s">
        <v>2866</v>
      </c>
      <c r="F228" s="32" t="s">
        <v>419</v>
      </c>
      <c r="G228" s="32" t="s">
        <v>0</v>
      </c>
      <c r="H228" s="68">
        <v>219000000</v>
      </c>
      <c r="I228" s="68"/>
      <c r="J228" s="68"/>
      <c r="K228" s="68">
        <v>219000000</v>
      </c>
      <c r="L228" s="29"/>
    </row>
    <row r="229" spans="1:12" ht="18" customHeight="1">
      <c r="A229" s="11">
        <v>223</v>
      </c>
      <c r="B229" s="32" t="s">
        <v>2845</v>
      </c>
      <c r="C229" s="32" t="s">
        <v>2864</v>
      </c>
      <c r="D229" s="32">
        <v>1</v>
      </c>
      <c r="E229" s="33" t="s">
        <v>2865</v>
      </c>
      <c r="F229" s="32" t="s">
        <v>419</v>
      </c>
      <c r="G229" s="32" t="s">
        <v>0</v>
      </c>
      <c r="H229" s="68">
        <v>300000000</v>
      </c>
      <c r="I229" s="68"/>
      <c r="J229" s="68"/>
      <c r="K229" s="68">
        <f>H229+I229+J229</f>
        <v>300000000</v>
      </c>
      <c r="L229" s="29"/>
    </row>
    <row r="230" spans="1:12" ht="18" customHeight="1">
      <c r="A230" s="11">
        <v>224</v>
      </c>
      <c r="B230" s="32" t="s">
        <v>95</v>
      </c>
      <c r="C230" s="32" t="s">
        <v>2841</v>
      </c>
      <c r="D230" s="32">
        <v>1</v>
      </c>
      <c r="E230" s="33" t="s">
        <v>2842</v>
      </c>
      <c r="F230" s="32" t="s">
        <v>442</v>
      </c>
      <c r="G230" s="32" t="s">
        <v>18</v>
      </c>
      <c r="H230" s="68">
        <v>249899743</v>
      </c>
      <c r="I230" s="68">
        <v>0</v>
      </c>
      <c r="J230" s="68">
        <v>0</v>
      </c>
      <c r="K230" s="68">
        <v>249899743</v>
      </c>
      <c r="L230" s="29"/>
    </row>
    <row r="231" spans="1:12" ht="18" customHeight="1">
      <c r="A231" s="11">
        <v>225</v>
      </c>
      <c r="B231" s="32" t="s">
        <v>95</v>
      </c>
      <c r="C231" s="32" t="s">
        <v>2841</v>
      </c>
      <c r="D231" s="32">
        <v>1</v>
      </c>
      <c r="E231" s="33" t="s">
        <v>2843</v>
      </c>
      <c r="F231" s="32" t="s">
        <v>442</v>
      </c>
      <c r="G231" s="32" t="s">
        <v>253</v>
      </c>
      <c r="H231" s="68">
        <v>65000000</v>
      </c>
      <c r="I231" s="68">
        <v>0</v>
      </c>
      <c r="J231" s="68">
        <v>0</v>
      </c>
      <c r="K231" s="68">
        <v>65000000</v>
      </c>
      <c r="L231" s="29"/>
    </row>
    <row r="232" spans="1:12" ht="18" customHeight="1">
      <c r="A232" s="11">
        <v>226</v>
      </c>
      <c r="B232" s="11" t="s">
        <v>114</v>
      </c>
      <c r="C232" s="11" t="s">
        <v>123</v>
      </c>
      <c r="D232" s="32">
        <v>1</v>
      </c>
      <c r="E232" s="33" t="s">
        <v>2956</v>
      </c>
      <c r="F232" s="32" t="s">
        <v>417</v>
      </c>
      <c r="G232" s="32" t="s">
        <v>2</v>
      </c>
      <c r="H232" s="45">
        <v>140000000</v>
      </c>
      <c r="I232" s="45"/>
      <c r="J232" s="45"/>
      <c r="K232" s="45">
        <f t="shared" ref="K232:K243" si="8">H232+I232+J232</f>
        <v>140000000</v>
      </c>
      <c r="L232" s="11"/>
    </row>
    <row r="233" spans="1:12" ht="18" customHeight="1">
      <c r="A233" s="11">
        <v>227</v>
      </c>
      <c r="B233" s="11" t="s">
        <v>114</v>
      </c>
      <c r="C233" s="11" t="s">
        <v>115</v>
      </c>
      <c r="D233" s="32">
        <v>1</v>
      </c>
      <c r="E233" s="33" t="s">
        <v>2950</v>
      </c>
      <c r="F233" s="11" t="s">
        <v>419</v>
      </c>
      <c r="G233" s="42" t="s">
        <v>18</v>
      </c>
      <c r="H233" s="45">
        <v>469650000</v>
      </c>
      <c r="I233" s="15"/>
      <c r="J233" s="15"/>
      <c r="K233" s="45">
        <f t="shared" si="8"/>
        <v>469650000</v>
      </c>
      <c r="L233" s="32"/>
    </row>
    <row r="234" spans="1:12" ht="18" customHeight="1">
      <c r="A234" s="11">
        <v>228</v>
      </c>
      <c r="B234" s="11" t="s">
        <v>114</v>
      </c>
      <c r="C234" s="57" t="s">
        <v>170</v>
      </c>
      <c r="D234" s="57">
        <v>1</v>
      </c>
      <c r="E234" s="58" t="s">
        <v>2952</v>
      </c>
      <c r="F234" s="57" t="s">
        <v>469</v>
      </c>
      <c r="G234" s="57" t="s">
        <v>26</v>
      </c>
      <c r="H234" s="103">
        <v>16274000</v>
      </c>
      <c r="I234" s="103"/>
      <c r="J234" s="103"/>
      <c r="K234" s="45">
        <f t="shared" si="8"/>
        <v>16274000</v>
      </c>
      <c r="L234" s="69"/>
    </row>
    <row r="235" spans="1:12" ht="18" customHeight="1">
      <c r="A235" s="11">
        <v>229</v>
      </c>
      <c r="B235" s="11" t="s">
        <v>114</v>
      </c>
      <c r="C235" s="32" t="s">
        <v>170</v>
      </c>
      <c r="D235" s="32">
        <v>1</v>
      </c>
      <c r="E235" s="33" t="s">
        <v>2951</v>
      </c>
      <c r="F235" s="32" t="s">
        <v>417</v>
      </c>
      <c r="G235" s="32" t="s">
        <v>26</v>
      </c>
      <c r="H235" s="45">
        <v>70000000</v>
      </c>
      <c r="I235" s="45"/>
      <c r="J235" s="45">
        <v>0</v>
      </c>
      <c r="K235" s="45">
        <f t="shared" si="8"/>
        <v>70000000</v>
      </c>
      <c r="L235" s="82"/>
    </row>
    <row r="236" spans="1:12" ht="18" customHeight="1">
      <c r="A236" s="11">
        <v>230</v>
      </c>
      <c r="B236" s="11" t="s">
        <v>114</v>
      </c>
      <c r="C236" s="12" t="s">
        <v>125</v>
      </c>
      <c r="D236" s="32">
        <v>1</v>
      </c>
      <c r="E236" s="13" t="s">
        <v>2953</v>
      </c>
      <c r="F236" s="57" t="s">
        <v>419</v>
      </c>
      <c r="G236" s="57" t="s">
        <v>18</v>
      </c>
      <c r="H236" s="103">
        <v>900000000</v>
      </c>
      <c r="I236" s="103">
        <v>0</v>
      </c>
      <c r="J236" s="103">
        <v>0</v>
      </c>
      <c r="K236" s="45">
        <f t="shared" si="8"/>
        <v>900000000</v>
      </c>
      <c r="L236" s="29"/>
    </row>
    <row r="237" spans="1:12" ht="18" customHeight="1">
      <c r="A237" s="11">
        <v>231</v>
      </c>
      <c r="B237" s="11" t="s">
        <v>114</v>
      </c>
      <c r="C237" s="11" t="s">
        <v>2954</v>
      </c>
      <c r="D237" s="32">
        <v>1</v>
      </c>
      <c r="E237" s="33" t="s">
        <v>2955</v>
      </c>
      <c r="F237" s="32" t="s">
        <v>419</v>
      </c>
      <c r="G237" s="32" t="s">
        <v>18</v>
      </c>
      <c r="H237" s="45">
        <v>254958765</v>
      </c>
      <c r="I237" s="45"/>
      <c r="J237" s="45"/>
      <c r="K237" s="45">
        <f t="shared" si="8"/>
        <v>254958765</v>
      </c>
      <c r="L237" s="11"/>
    </row>
    <row r="238" spans="1:12" ht="18" customHeight="1">
      <c r="A238" s="11">
        <v>232</v>
      </c>
      <c r="B238" s="11" t="s">
        <v>196</v>
      </c>
      <c r="C238" s="11" t="s">
        <v>115</v>
      </c>
      <c r="D238" s="11">
        <v>1</v>
      </c>
      <c r="E238" s="22" t="s">
        <v>3161</v>
      </c>
      <c r="F238" s="32" t="s">
        <v>419</v>
      </c>
      <c r="G238" s="32" t="s">
        <v>1</v>
      </c>
      <c r="H238" s="45">
        <v>80000000</v>
      </c>
      <c r="I238" s="45"/>
      <c r="J238" s="45"/>
      <c r="K238" s="45">
        <f t="shared" si="8"/>
        <v>80000000</v>
      </c>
      <c r="L238" s="29"/>
    </row>
    <row r="239" spans="1:12" ht="18" customHeight="1">
      <c r="A239" s="11">
        <v>233</v>
      </c>
      <c r="B239" s="11" t="s">
        <v>196</v>
      </c>
      <c r="C239" s="11" t="s">
        <v>115</v>
      </c>
      <c r="D239" s="11">
        <v>1</v>
      </c>
      <c r="E239" s="22" t="s">
        <v>3160</v>
      </c>
      <c r="F239" s="32" t="s">
        <v>419</v>
      </c>
      <c r="G239" s="32" t="s">
        <v>26</v>
      </c>
      <c r="H239" s="45">
        <v>300000000</v>
      </c>
      <c r="I239" s="45"/>
      <c r="J239" s="45"/>
      <c r="K239" s="45">
        <f t="shared" si="8"/>
        <v>300000000</v>
      </c>
      <c r="L239" s="29"/>
    </row>
    <row r="240" spans="1:12" ht="18" customHeight="1">
      <c r="A240" s="11">
        <v>234</v>
      </c>
      <c r="B240" s="11" t="s">
        <v>196</v>
      </c>
      <c r="C240" s="11" t="s">
        <v>3162</v>
      </c>
      <c r="D240" s="11">
        <v>1</v>
      </c>
      <c r="E240" s="39" t="s">
        <v>3163</v>
      </c>
      <c r="F240" s="32" t="s">
        <v>419</v>
      </c>
      <c r="G240" s="32" t="s">
        <v>26</v>
      </c>
      <c r="H240" s="45">
        <v>139846008</v>
      </c>
      <c r="I240" s="45"/>
      <c r="J240" s="45"/>
      <c r="K240" s="45">
        <f t="shared" si="8"/>
        <v>139846008</v>
      </c>
      <c r="L240" s="29"/>
    </row>
    <row r="241" spans="1:12" ht="18" customHeight="1">
      <c r="A241" s="11">
        <v>235</v>
      </c>
      <c r="B241" s="11" t="s">
        <v>196</v>
      </c>
      <c r="C241" s="11" t="s">
        <v>3162</v>
      </c>
      <c r="D241" s="32">
        <v>1</v>
      </c>
      <c r="E241" s="39" t="s">
        <v>3164</v>
      </c>
      <c r="F241" s="32" t="s">
        <v>419</v>
      </c>
      <c r="G241" s="32" t="s">
        <v>26</v>
      </c>
      <c r="H241" s="45">
        <v>31465351</v>
      </c>
      <c r="I241" s="45"/>
      <c r="J241" s="45"/>
      <c r="K241" s="45">
        <f t="shared" si="8"/>
        <v>31465351</v>
      </c>
      <c r="L241" s="29"/>
    </row>
    <row r="242" spans="1:12" ht="18" customHeight="1">
      <c r="A242" s="11">
        <v>236</v>
      </c>
      <c r="B242" s="11" t="s">
        <v>196</v>
      </c>
      <c r="C242" s="32" t="s">
        <v>122</v>
      </c>
      <c r="D242" s="32">
        <v>1</v>
      </c>
      <c r="E242" s="39" t="s">
        <v>3165</v>
      </c>
      <c r="F242" s="32" t="s">
        <v>149</v>
      </c>
      <c r="G242" s="32" t="s">
        <v>26</v>
      </c>
      <c r="H242" s="45">
        <v>49439280</v>
      </c>
      <c r="I242" s="45">
        <v>0</v>
      </c>
      <c r="J242" s="45">
        <v>0</v>
      </c>
      <c r="K242" s="45">
        <f t="shared" si="8"/>
        <v>49439280</v>
      </c>
      <c r="L242" s="29"/>
    </row>
    <row r="243" spans="1:12" ht="18" customHeight="1">
      <c r="A243" s="11">
        <v>237</v>
      </c>
      <c r="B243" s="11" t="s">
        <v>196</v>
      </c>
      <c r="C243" s="11" t="s">
        <v>3166</v>
      </c>
      <c r="D243" s="11">
        <v>1</v>
      </c>
      <c r="E243" s="22" t="s">
        <v>3167</v>
      </c>
      <c r="F243" s="32" t="s">
        <v>419</v>
      </c>
      <c r="G243" s="32" t="s">
        <v>18</v>
      </c>
      <c r="H243" s="45">
        <v>61997768</v>
      </c>
      <c r="I243" s="45">
        <v>0</v>
      </c>
      <c r="J243" s="45">
        <v>0</v>
      </c>
      <c r="K243" s="45">
        <f t="shared" si="8"/>
        <v>61997768</v>
      </c>
      <c r="L243" s="29"/>
    </row>
    <row r="244" spans="1:12" ht="18" customHeight="1">
      <c r="A244" s="11">
        <v>238</v>
      </c>
      <c r="B244" s="11" t="s">
        <v>130</v>
      </c>
      <c r="C244" s="11" t="s">
        <v>133</v>
      </c>
      <c r="D244" s="32">
        <v>1</v>
      </c>
      <c r="E244" s="39" t="s">
        <v>3394</v>
      </c>
      <c r="F244" s="32" t="s">
        <v>469</v>
      </c>
      <c r="G244" s="32" t="s">
        <v>26</v>
      </c>
      <c r="H244" s="45">
        <v>152593694</v>
      </c>
      <c r="I244" s="45"/>
      <c r="J244" s="45"/>
      <c r="K244" s="45">
        <v>152593694</v>
      </c>
      <c r="L244" s="11"/>
    </row>
    <row r="245" spans="1:12" ht="18" customHeight="1">
      <c r="A245" s="11">
        <v>239</v>
      </c>
      <c r="B245" s="11" t="s">
        <v>130</v>
      </c>
      <c r="C245" s="11" t="s">
        <v>132</v>
      </c>
      <c r="D245" s="32">
        <v>1</v>
      </c>
      <c r="E245" s="39" t="s">
        <v>3398</v>
      </c>
      <c r="F245" s="32" t="s">
        <v>469</v>
      </c>
      <c r="G245" s="32" t="s">
        <v>26</v>
      </c>
      <c r="H245" s="45">
        <v>47000000</v>
      </c>
      <c r="I245" s="45"/>
      <c r="J245" s="45"/>
      <c r="K245" s="45">
        <v>47000000</v>
      </c>
      <c r="L245" s="11"/>
    </row>
    <row r="246" spans="1:12" ht="18" customHeight="1">
      <c r="A246" s="11">
        <v>240</v>
      </c>
      <c r="B246" s="11" t="s">
        <v>130</v>
      </c>
      <c r="C246" s="11" t="s">
        <v>132</v>
      </c>
      <c r="D246" s="32">
        <v>1</v>
      </c>
      <c r="E246" s="39" t="s">
        <v>3397</v>
      </c>
      <c r="F246" s="32" t="s">
        <v>469</v>
      </c>
      <c r="G246" s="32" t="s">
        <v>18</v>
      </c>
      <c r="H246" s="45">
        <v>220000000</v>
      </c>
      <c r="I246" s="45"/>
      <c r="J246" s="45"/>
      <c r="K246" s="45">
        <v>220000000</v>
      </c>
      <c r="L246" s="11"/>
    </row>
    <row r="247" spans="1:12" ht="18" customHeight="1">
      <c r="A247" s="11">
        <v>241</v>
      </c>
      <c r="B247" s="11" t="s">
        <v>130</v>
      </c>
      <c r="C247" s="11" t="s">
        <v>132</v>
      </c>
      <c r="D247" s="32">
        <v>1</v>
      </c>
      <c r="E247" s="39" t="s">
        <v>3395</v>
      </c>
      <c r="F247" s="32" t="s">
        <v>25</v>
      </c>
      <c r="G247" s="32" t="s">
        <v>31</v>
      </c>
      <c r="H247" s="45">
        <v>9800000</v>
      </c>
      <c r="I247" s="45"/>
      <c r="J247" s="45"/>
      <c r="K247" s="45">
        <v>9800000</v>
      </c>
      <c r="L247" s="11" t="s">
        <v>3396</v>
      </c>
    </row>
    <row r="248" spans="1:12" ht="18" customHeight="1">
      <c r="A248" s="11">
        <v>242</v>
      </c>
      <c r="B248" s="11" t="s">
        <v>3269</v>
      </c>
      <c r="C248" s="11" t="s">
        <v>3399</v>
      </c>
      <c r="D248" s="32">
        <v>1</v>
      </c>
      <c r="E248" s="39" t="s">
        <v>3401</v>
      </c>
      <c r="F248" s="32" t="s">
        <v>469</v>
      </c>
      <c r="G248" s="32" t="s">
        <v>26</v>
      </c>
      <c r="H248" s="45">
        <v>23819234</v>
      </c>
      <c r="I248" s="45"/>
      <c r="J248" s="45"/>
      <c r="K248" s="45">
        <v>23819234</v>
      </c>
      <c r="L248" s="11"/>
    </row>
    <row r="249" spans="1:12" ht="18" customHeight="1">
      <c r="A249" s="11">
        <v>243</v>
      </c>
      <c r="B249" s="11" t="s">
        <v>3269</v>
      </c>
      <c r="C249" s="11" t="s">
        <v>3399</v>
      </c>
      <c r="D249" s="32">
        <v>1</v>
      </c>
      <c r="E249" s="39" t="s">
        <v>3400</v>
      </c>
      <c r="F249" s="32" t="s">
        <v>469</v>
      </c>
      <c r="G249" s="32" t="s">
        <v>26</v>
      </c>
      <c r="H249" s="45">
        <v>30000000</v>
      </c>
      <c r="I249" s="45"/>
      <c r="J249" s="45"/>
      <c r="K249" s="45">
        <v>30000000</v>
      </c>
      <c r="L249" s="11"/>
    </row>
    <row r="250" spans="1:12" ht="18" customHeight="1">
      <c r="A250" s="11">
        <v>244</v>
      </c>
      <c r="B250" s="11" t="s">
        <v>3269</v>
      </c>
      <c r="C250" s="11" t="s">
        <v>3278</v>
      </c>
      <c r="D250" s="32">
        <v>1</v>
      </c>
      <c r="E250" s="39" t="s">
        <v>3393</v>
      </c>
      <c r="F250" s="32" t="s">
        <v>469</v>
      </c>
      <c r="G250" s="32" t="s">
        <v>18</v>
      </c>
      <c r="H250" s="45">
        <v>622339667</v>
      </c>
      <c r="I250" s="45"/>
      <c r="J250" s="45"/>
      <c r="K250" s="45">
        <v>622339667</v>
      </c>
      <c r="L250" s="11"/>
    </row>
    <row r="251" spans="1:12" ht="18" customHeight="1">
      <c r="A251" s="11">
        <v>245</v>
      </c>
      <c r="B251" s="11" t="s">
        <v>130</v>
      </c>
      <c r="C251" s="11" t="s">
        <v>134</v>
      </c>
      <c r="D251" s="32">
        <v>1</v>
      </c>
      <c r="E251" s="39" t="s">
        <v>3402</v>
      </c>
      <c r="F251" s="32" t="s">
        <v>442</v>
      </c>
      <c r="G251" s="32" t="s">
        <v>26</v>
      </c>
      <c r="H251" s="45">
        <v>56000000</v>
      </c>
      <c r="I251" s="45"/>
      <c r="J251" s="45"/>
      <c r="K251" s="45">
        <v>56000000</v>
      </c>
      <c r="L251" s="11"/>
    </row>
    <row r="252" spans="1:12" ht="18" customHeight="1">
      <c r="A252" s="11">
        <v>246</v>
      </c>
      <c r="B252" s="11" t="s">
        <v>130</v>
      </c>
      <c r="C252" s="11" t="s">
        <v>43</v>
      </c>
      <c r="D252" s="32">
        <v>1</v>
      </c>
      <c r="E252" s="39" t="s">
        <v>3392</v>
      </c>
      <c r="F252" s="32" t="s">
        <v>419</v>
      </c>
      <c r="G252" s="32" t="s">
        <v>1</v>
      </c>
      <c r="H252" s="45">
        <v>19812000</v>
      </c>
      <c r="I252" s="45"/>
      <c r="J252" s="45"/>
      <c r="K252" s="45">
        <v>19812000</v>
      </c>
      <c r="L252" s="11"/>
    </row>
    <row r="253" spans="1:12" ht="18" customHeight="1">
      <c r="A253" s="11">
        <v>247</v>
      </c>
      <c r="B253" s="11" t="s">
        <v>130</v>
      </c>
      <c r="C253" s="11" t="s">
        <v>42</v>
      </c>
      <c r="D253" s="32">
        <v>1</v>
      </c>
      <c r="E253" s="39" t="s">
        <v>3391</v>
      </c>
      <c r="F253" s="32" t="s">
        <v>469</v>
      </c>
      <c r="G253" s="32" t="s">
        <v>26</v>
      </c>
      <c r="H253" s="45">
        <v>25835558</v>
      </c>
      <c r="I253" s="45"/>
      <c r="J253" s="45"/>
      <c r="K253" s="45">
        <v>25835558</v>
      </c>
      <c r="L253" s="11"/>
    </row>
    <row r="254" spans="1:12" ht="18" customHeight="1">
      <c r="A254" s="11">
        <v>248</v>
      </c>
      <c r="B254" s="11" t="s">
        <v>3503</v>
      </c>
      <c r="C254" s="32" t="s">
        <v>3504</v>
      </c>
      <c r="D254" s="32">
        <v>1</v>
      </c>
      <c r="E254" s="39" t="s">
        <v>3505</v>
      </c>
      <c r="F254" s="32" t="s">
        <v>1360</v>
      </c>
      <c r="G254" s="32" t="s">
        <v>18</v>
      </c>
      <c r="H254" s="45">
        <v>104361000</v>
      </c>
      <c r="I254" s="45">
        <v>0</v>
      </c>
      <c r="J254" s="45">
        <v>0</v>
      </c>
      <c r="K254" s="45">
        <v>104361000</v>
      </c>
      <c r="L254" s="11"/>
    </row>
    <row r="255" spans="1:12" ht="18" customHeight="1">
      <c r="A255" s="11">
        <v>249</v>
      </c>
      <c r="B255" s="32" t="s">
        <v>3523</v>
      </c>
      <c r="C255" s="32" t="s">
        <v>3524</v>
      </c>
      <c r="D255" s="32">
        <v>1</v>
      </c>
      <c r="E255" s="33" t="s">
        <v>3525</v>
      </c>
      <c r="F255" s="32" t="s">
        <v>149</v>
      </c>
      <c r="G255" s="32" t="s">
        <v>31</v>
      </c>
      <c r="H255" s="68">
        <v>42813553000</v>
      </c>
      <c r="I255" s="68"/>
      <c r="J255" s="68"/>
      <c r="K255" s="68">
        <f t="shared" ref="K255:K292" si="9">H255+I255+J255</f>
        <v>42813553000</v>
      </c>
      <c r="L255" s="57" t="s">
        <v>289</v>
      </c>
    </row>
    <row r="256" spans="1:12" ht="18" customHeight="1">
      <c r="A256" s="11">
        <v>250</v>
      </c>
      <c r="B256" s="32" t="s">
        <v>3526</v>
      </c>
      <c r="C256" s="32" t="s">
        <v>3530</v>
      </c>
      <c r="D256" s="32">
        <v>1</v>
      </c>
      <c r="E256" s="39" t="s">
        <v>3531</v>
      </c>
      <c r="F256" s="32" t="s">
        <v>3532</v>
      </c>
      <c r="G256" s="32" t="s">
        <v>18</v>
      </c>
      <c r="H256" s="68">
        <v>2100000000</v>
      </c>
      <c r="I256" s="45"/>
      <c r="J256" s="45"/>
      <c r="K256" s="68">
        <f t="shared" si="9"/>
        <v>2100000000</v>
      </c>
      <c r="L256" s="29"/>
    </row>
    <row r="257" spans="1:12" ht="18" customHeight="1">
      <c r="A257" s="11">
        <v>251</v>
      </c>
      <c r="B257" s="32" t="s">
        <v>3526</v>
      </c>
      <c r="C257" s="32" t="s">
        <v>3530</v>
      </c>
      <c r="D257" s="32">
        <v>1</v>
      </c>
      <c r="E257" s="39" t="s">
        <v>3533</v>
      </c>
      <c r="F257" s="32" t="s">
        <v>3532</v>
      </c>
      <c r="G257" s="32" t="s">
        <v>18</v>
      </c>
      <c r="H257" s="68">
        <v>500000000</v>
      </c>
      <c r="I257" s="45"/>
      <c r="J257" s="45"/>
      <c r="K257" s="68">
        <f t="shared" si="9"/>
        <v>500000000</v>
      </c>
      <c r="L257" s="29"/>
    </row>
    <row r="258" spans="1:12" ht="18" customHeight="1">
      <c r="A258" s="11">
        <v>252</v>
      </c>
      <c r="B258" s="32" t="s">
        <v>3526</v>
      </c>
      <c r="C258" s="32" t="s">
        <v>3530</v>
      </c>
      <c r="D258" s="32">
        <v>1</v>
      </c>
      <c r="E258" s="39" t="s">
        <v>3534</v>
      </c>
      <c r="F258" s="32" t="s">
        <v>3532</v>
      </c>
      <c r="G258" s="32" t="s">
        <v>18</v>
      </c>
      <c r="H258" s="68">
        <v>500000000</v>
      </c>
      <c r="I258" s="68"/>
      <c r="J258" s="68"/>
      <c r="K258" s="68">
        <f t="shared" si="9"/>
        <v>500000000</v>
      </c>
      <c r="L258" s="29"/>
    </row>
    <row r="259" spans="1:12" ht="18" customHeight="1">
      <c r="A259" s="11">
        <v>253</v>
      </c>
      <c r="B259" s="32" t="s">
        <v>3544</v>
      </c>
      <c r="C259" s="32" t="s">
        <v>3548</v>
      </c>
      <c r="D259" s="32">
        <v>1</v>
      </c>
      <c r="E259" s="33" t="s">
        <v>3687</v>
      </c>
      <c r="F259" s="57" t="s">
        <v>419</v>
      </c>
      <c r="G259" s="32" t="s">
        <v>26</v>
      </c>
      <c r="H259" s="45">
        <v>45351520</v>
      </c>
      <c r="I259" s="45">
        <v>0</v>
      </c>
      <c r="J259" s="45">
        <v>2882010</v>
      </c>
      <c r="K259" s="45">
        <f t="shared" si="9"/>
        <v>48233530</v>
      </c>
      <c r="L259" s="11"/>
    </row>
    <row r="260" spans="1:12" ht="18" customHeight="1">
      <c r="A260" s="11">
        <v>254</v>
      </c>
      <c r="B260" s="32" t="s">
        <v>3544</v>
      </c>
      <c r="C260" s="11" t="s">
        <v>115</v>
      </c>
      <c r="D260" s="32">
        <v>1</v>
      </c>
      <c r="E260" s="33" t="s">
        <v>3693</v>
      </c>
      <c r="F260" s="32" t="s">
        <v>419</v>
      </c>
      <c r="G260" s="32" t="s">
        <v>0</v>
      </c>
      <c r="H260" s="45">
        <v>101388355</v>
      </c>
      <c r="I260" s="45">
        <v>0</v>
      </c>
      <c r="J260" s="45">
        <v>0</v>
      </c>
      <c r="K260" s="45">
        <f t="shared" si="9"/>
        <v>101388355</v>
      </c>
      <c r="L260" s="32"/>
    </row>
    <row r="261" spans="1:12" ht="18" customHeight="1">
      <c r="A261" s="11">
        <v>255</v>
      </c>
      <c r="B261" s="32" t="s">
        <v>3544</v>
      </c>
      <c r="C261" s="11" t="s">
        <v>115</v>
      </c>
      <c r="D261" s="32">
        <v>1</v>
      </c>
      <c r="E261" s="33" t="s">
        <v>3692</v>
      </c>
      <c r="F261" s="32" t="s">
        <v>419</v>
      </c>
      <c r="G261" s="32" t="s">
        <v>0</v>
      </c>
      <c r="H261" s="45">
        <v>106632580</v>
      </c>
      <c r="I261" s="45">
        <v>0</v>
      </c>
      <c r="J261" s="45">
        <v>0</v>
      </c>
      <c r="K261" s="45">
        <f t="shared" si="9"/>
        <v>106632580</v>
      </c>
      <c r="L261" s="11"/>
    </row>
    <row r="262" spans="1:12" ht="18" customHeight="1">
      <c r="A262" s="11">
        <v>256</v>
      </c>
      <c r="B262" s="32" t="s">
        <v>3544</v>
      </c>
      <c r="C262" s="57" t="s">
        <v>540</v>
      </c>
      <c r="D262" s="32">
        <v>1</v>
      </c>
      <c r="E262" s="33" t="s">
        <v>3686</v>
      </c>
      <c r="F262" s="32" t="s">
        <v>419</v>
      </c>
      <c r="G262" s="32" t="s">
        <v>26</v>
      </c>
      <c r="H262" s="45">
        <v>59000000</v>
      </c>
      <c r="I262" s="45"/>
      <c r="J262" s="45"/>
      <c r="K262" s="45">
        <f t="shared" si="9"/>
        <v>59000000</v>
      </c>
      <c r="L262" s="90"/>
    </row>
    <row r="263" spans="1:12" ht="18" customHeight="1">
      <c r="A263" s="11">
        <v>257</v>
      </c>
      <c r="B263" s="32" t="s">
        <v>3544</v>
      </c>
      <c r="C263" s="11" t="s">
        <v>3689</v>
      </c>
      <c r="D263" s="11">
        <v>1</v>
      </c>
      <c r="E263" s="20" t="s">
        <v>3690</v>
      </c>
      <c r="F263" s="32" t="s">
        <v>469</v>
      </c>
      <c r="G263" s="11" t="s">
        <v>1</v>
      </c>
      <c r="H263" s="68">
        <v>26220000</v>
      </c>
      <c r="I263" s="28"/>
      <c r="J263" s="28">
        <v>0</v>
      </c>
      <c r="K263" s="45">
        <f t="shared" si="9"/>
        <v>26220000</v>
      </c>
      <c r="L263" s="11"/>
    </row>
    <row r="264" spans="1:12" ht="18" customHeight="1">
      <c r="A264" s="11">
        <v>258</v>
      </c>
      <c r="B264" s="32" t="s">
        <v>3544</v>
      </c>
      <c r="C264" s="32" t="s">
        <v>139</v>
      </c>
      <c r="D264" s="32">
        <v>1</v>
      </c>
      <c r="E264" s="33" t="s">
        <v>3696</v>
      </c>
      <c r="F264" s="57" t="s">
        <v>419</v>
      </c>
      <c r="G264" s="32" t="s">
        <v>0</v>
      </c>
      <c r="H264" s="193">
        <v>147064485</v>
      </c>
      <c r="I264" s="193">
        <v>36766121</v>
      </c>
      <c r="J264" s="15"/>
      <c r="K264" s="45">
        <f t="shared" si="9"/>
        <v>183830606</v>
      </c>
      <c r="L264" s="32"/>
    </row>
    <row r="265" spans="1:12" ht="18" customHeight="1">
      <c r="A265" s="11">
        <v>259</v>
      </c>
      <c r="B265" s="32" t="s">
        <v>3544</v>
      </c>
      <c r="C265" s="32" t="s">
        <v>3570</v>
      </c>
      <c r="D265" s="32">
        <v>1</v>
      </c>
      <c r="E265" s="33" t="s">
        <v>3695</v>
      </c>
      <c r="F265" s="32" t="s">
        <v>417</v>
      </c>
      <c r="G265" s="32" t="s">
        <v>26</v>
      </c>
      <c r="H265" s="45">
        <v>108094000</v>
      </c>
      <c r="I265" s="45">
        <v>0</v>
      </c>
      <c r="J265" s="45">
        <v>1096070</v>
      </c>
      <c r="K265" s="45">
        <f t="shared" si="9"/>
        <v>109190070</v>
      </c>
      <c r="L265" s="66"/>
    </row>
    <row r="266" spans="1:12" ht="18" customHeight="1">
      <c r="A266" s="11">
        <v>260</v>
      </c>
      <c r="B266" s="32" t="s">
        <v>3544</v>
      </c>
      <c r="C266" s="11" t="s">
        <v>3553</v>
      </c>
      <c r="D266" s="11">
        <v>1</v>
      </c>
      <c r="E266" s="20" t="s">
        <v>3694</v>
      </c>
      <c r="F266" s="32" t="s">
        <v>419</v>
      </c>
      <c r="G266" s="32" t="s">
        <v>26</v>
      </c>
      <c r="H266" s="45">
        <v>45000000</v>
      </c>
      <c r="I266" s="45">
        <v>0</v>
      </c>
      <c r="J266" s="45">
        <v>0</v>
      </c>
      <c r="K266" s="45">
        <f t="shared" si="9"/>
        <v>45000000</v>
      </c>
      <c r="L266" s="32"/>
    </row>
    <row r="267" spans="1:12" ht="18" customHeight="1">
      <c r="A267" s="11">
        <v>261</v>
      </c>
      <c r="B267" s="32" t="s">
        <v>3544</v>
      </c>
      <c r="C267" s="11" t="s">
        <v>125</v>
      </c>
      <c r="D267" s="12">
        <v>1</v>
      </c>
      <c r="E267" s="20" t="s">
        <v>3698</v>
      </c>
      <c r="F267" s="12" t="s">
        <v>419</v>
      </c>
      <c r="G267" s="57" t="s">
        <v>18</v>
      </c>
      <c r="H267" s="103">
        <v>794000000</v>
      </c>
      <c r="I267" s="103"/>
      <c r="J267" s="103"/>
      <c r="K267" s="45">
        <f t="shared" si="9"/>
        <v>794000000</v>
      </c>
      <c r="L267" s="66"/>
    </row>
    <row r="268" spans="1:12" ht="18" customHeight="1">
      <c r="A268" s="11">
        <v>262</v>
      </c>
      <c r="B268" s="32" t="s">
        <v>3544</v>
      </c>
      <c r="C268" s="32" t="s">
        <v>175</v>
      </c>
      <c r="D268" s="32">
        <v>1</v>
      </c>
      <c r="E268" s="33" t="s">
        <v>3688</v>
      </c>
      <c r="F268" s="32" t="s">
        <v>442</v>
      </c>
      <c r="G268" s="32" t="s">
        <v>26</v>
      </c>
      <c r="H268" s="45">
        <v>235104000</v>
      </c>
      <c r="I268" s="45">
        <v>0</v>
      </c>
      <c r="J268" s="45"/>
      <c r="K268" s="45">
        <f t="shared" si="9"/>
        <v>235104000</v>
      </c>
      <c r="L268" s="90"/>
    </row>
    <row r="269" spans="1:12" ht="18" customHeight="1">
      <c r="A269" s="11">
        <v>263</v>
      </c>
      <c r="B269" s="32" t="s">
        <v>3544</v>
      </c>
      <c r="C269" s="11" t="s">
        <v>193</v>
      </c>
      <c r="D269" s="11">
        <v>1</v>
      </c>
      <c r="E269" s="20" t="s">
        <v>3691</v>
      </c>
      <c r="F269" s="32" t="s">
        <v>419</v>
      </c>
      <c r="G269" s="32" t="s">
        <v>26</v>
      </c>
      <c r="H269" s="45">
        <v>34000000</v>
      </c>
      <c r="I269" s="45">
        <v>0</v>
      </c>
      <c r="J269" s="45">
        <v>0</v>
      </c>
      <c r="K269" s="45">
        <f t="shared" si="9"/>
        <v>34000000</v>
      </c>
      <c r="L269" s="32"/>
    </row>
    <row r="270" spans="1:12" ht="18" customHeight="1">
      <c r="A270" s="11">
        <v>264</v>
      </c>
      <c r="B270" s="32" t="s">
        <v>3544</v>
      </c>
      <c r="C270" s="11" t="s">
        <v>171</v>
      </c>
      <c r="D270" s="32">
        <v>1</v>
      </c>
      <c r="E270" s="33" t="s">
        <v>3697</v>
      </c>
      <c r="F270" s="32" t="s">
        <v>469</v>
      </c>
      <c r="G270" s="11" t="s">
        <v>1</v>
      </c>
      <c r="H270" s="45">
        <v>18995455</v>
      </c>
      <c r="I270" s="28"/>
      <c r="J270" s="28">
        <v>0</v>
      </c>
      <c r="K270" s="45">
        <f t="shared" si="9"/>
        <v>18995455</v>
      </c>
      <c r="L270" s="11"/>
    </row>
    <row r="271" spans="1:12" ht="18" customHeight="1">
      <c r="A271" s="11">
        <v>265</v>
      </c>
      <c r="B271" s="32" t="s">
        <v>3794</v>
      </c>
      <c r="C271" s="32" t="s">
        <v>3795</v>
      </c>
      <c r="D271" s="32">
        <v>1</v>
      </c>
      <c r="E271" s="39" t="s">
        <v>3799</v>
      </c>
      <c r="F271" s="32" t="s">
        <v>149</v>
      </c>
      <c r="G271" s="32" t="s">
        <v>1</v>
      </c>
      <c r="H271" s="45">
        <v>49500000</v>
      </c>
      <c r="I271" s="45"/>
      <c r="J271" s="45"/>
      <c r="K271" s="45">
        <f t="shared" si="9"/>
        <v>49500000</v>
      </c>
      <c r="L271" s="32"/>
    </row>
    <row r="272" spans="1:12" ht="18" customHeight="1">
      <c r="A272" s="11">
        <v>266</v>
      </c>
      <c r="B272" s="32" t="s">
        <v>3794</v>
      </c>
      <c r="C272" s="32" t="s">
        <v>3795</v>
      </c>
      <c r="D272" s="32">
        <v>1</v>
      </c>
      <c r="E272" s="39" t="s">
        <v>3798</v>
      </c>
      <c r="F272" s="32" t="s">
        <v>149</v>
      </c>
      <c r="G272" s="32" t="s">
        <v>0</v>
      </c>
      <c r="H272" s="45">
        <v>75000000</v>
      </c>
      <c r="I272" s="45"/>
      <c r="J272" s="45"/>
      <c r="K272" s="45">
        <f t="shared" si="9"/>
        <v>75000000</v>
      </c>
      <c r="L272" s="29"/>
    </row>
    <row r="273" spans="1:12" ht="18" customHeight="1">
      <c r="A273" s="11">
        <v>267</v>
      </c>
      <c r="B273" s="11" t="s">
        <v>3800</v>
      </c>
      <c r="C273" s="11" t="s">
        <v>3801</v>
      </c>
      <c r="D273" s="11">
        <v>1</v>
      </c>
      <c r="E273" s="22" t="s">
        <v>3802</v>
      </c>
      <c r="F273" s="11" t="s">
        <v>25</v>
      </c>
      <c r="G273" s="11" t="s">
        <v>31</v>
      </c>
      <c r="H273" s="15">
        <v>49500000</v>
      </c>
      <c r="I273" s="15"/>
      <c r="J273" s="15"/>
      <c r="K273" s="45">
        <f t="shared" si="9"/>
        <v>49500000</v>
      </c>
      <c r="L273" s="12" t="s">
        <v>4655</v>
      </c>
    </row>
    <row r="274" spans="1:12" ht="18" customHeight="1">
      <c r="A274" s="11">
        <v>268</v>
      </c>
      <c r="B274" s="32" t="s">
        <v>3794</v>
      </c>
      <c r="C274" s="32" t="s">
        <v>3795</v>
      </c>
      <c r="D274" s="32">
        <v>1</v>
      </c>
      <c r="E274" s="39" t="s">
        <v>3797</v>
      </c>
      <c r="F274" s="32" t="s">
        <v>149</v>
      </c>
      <c r="G274" s="32" t="s">
        <v>65</v>
      </c>
      <c r="H274" s="45">
        <v>8500000</v>
      </c>
      <c r="I274" s="45"/>
      <c r="J274" s="45"/>
      <c r="K274" s="45">
        <f t="shared" si="9"/>
        <v>8500000</v>
      </c>
      <c r="L274" s="12" t="s">
        <v>2971</v>
      </c>
    </row>
    <row r="275" spans="1:12" ht="18" customHeight="1">
      <c r="A275" s="11">
        <v>269</v>
      </c>
      <c r="B275" s="32" t="s">
        <v>3794</v>
      </c>
      <c r="C275" s="32" t="s">
        <v>3795</v>
      </c>
      <c r="D275" s="32">
        <v>1</v>
      </c>
      <c r="E275" s="39" t="s">
        <v>3796</v>
      </c>
      <c r="F275" s="32" t="s">
        <v>149</v>
      </c>
      <c r="G275" s="32" t="s">
        <v>0</v>
      </c>
      <c r="H275" s="45">
        <v>189780000</v>
      </c>
      <c r="I275" s="45"/>
      <c r="J275" s="45"/>
      <c r="K275" s="45">
        <f t="shared" si="9"/>
        <v>189780000</v>
      </c>
      <c r="L275" s="11"/>
    </row>
    <row r="276" spans="1:12" ht="18" customHeight="1">
      <c r="A276" s="11">
        <v>270</v>
      </c>
      <c r="B276" s="32" t="s">
        <v>3794</v>
      </c>
      <c r="C276" s="32" t="s">
        <v>3803</v>
      </c>
      <c r="D276" s="32">
        <v>1</v>
      </c>
      <c r="E276" s="39" t="s">
        <v>3805</v>
      </c>
      <c r="F276" s="32" t="s">
        <v>3806</v>
      </c>
      <c r="G276" s="32" t="s">
        <v>26</v>
      </c>
      <c r="H276" s="45">
        <v>80000000</v>
      </c>
      <c r="I276" s="45"/>
      <c r="J276" s="45"/>
      <c r="K276" s="45">
        <f t="shared" si="9"/>
        <v>80000000</v>
      </c>
      <c r="L276" s="32"/>
    </row>
    <row r="277" spans="1:12" ht="18" customHeight="1">
      <c r="A277" s="11">
        <v>271</v>
      </c>
      <c r="B277" s="32" t="s">
        <v>3794</v>
      </c>
      <c r="C277" s="32" t="s">
        <v>3803</v>
      </c>
      <c r="D277" s="32">
        <v>1</v>
      </c>
      <c r="E277" s="39" t="s">
        <v>3804</v>
      </c>
      <c r="F277" s="32" t="s">
        <v>1360</v>
      </c>
      <c r="G277" s="32" t="s">
        <v>0</v>
      </c>
      <c r="H277" s="45">
        <v>340273000</v>
      </c>
      <c r="I277" s="45"/>
      <c r="J277" s="45"/>
      <c r="K277" s="45">
        <f t="shared" si="9"/>
        <v>340273000</v>
      </c>
      <c r="L277" s="11"/>
    </row>
    <row r="278" spans="1:12" ht="18" customHeight="1">
      <c r="A278" s="11">
        <v>272</v>
      </c>
      <c r="B278" s="57" t="s">
        <v>3826</v>
      </c>
      <c r="C278" s="57" t="s">
        <v>3837</v>
      </c>
      <c r="D278" s="57">
        <v>1</v>
      </c>
      <c r="E278" s="58" t="s">
        <v>3838</v>
      </c>
      <c r="F278" s="57" t="s">
        <v>149</v>
      </c>
      <c r="G278" s="57" t="s">
        <v>18</v>
      </c>
      <c r="H278" s="103">
        <v>100000000</v>
      </c>
      <c r="I278" s="103">
        <v>0</v>
      </c>
      <c r="J278" s="103"/>
      <c r="K278" s="103">
        <f t="shared" si="9"/>
        <v>100000000</v>
      </c>
      <c r="L278" s="120"/>
    </row>
    <row r="279" spans="1:12" ht="18" customHeight="1">
      <c r="A279" s="11">
        <v>273</v>
      </c>
      <c r="B279" s="57" t="s">
        <v>141</v>
      </c>
      <c r="C279" s="57" t="s">
        <v>3839</v>
      </c>
      <c r="D279" s="57">
        <v>1</v>
      </c>
      <c r="E279" s="58" t="s">
        <v>3840</v>
      </c>
      <c r="F279" s="57" t="s">
        <v>62</v>
      </c>
      <c r="G279" s="57" t="s">
        <v>26</v>
      </c>
      <c r="H279" s="103">
        <v>603209848</v>
      </c>
      <c r="I279" s="103"/>
      <c r="J279" s="103"/>
      <c r="K279" s="103">
        <f t="shared" si="9"/>
        <v>603209848</v>
      </c>
      <c r="L279" s="120"/>
    </row>
    <row r="280" spans="1:12" ht="18" customHeight="1">
      <c r="A280" s="11">
        <v>274</v>
      </c>
      <c r="B280" s="57" t="s">
        <v>141</v>
      </c>
      <c r="C280" s="57" t="s">
        <v>3839</v>
      </c>
      <c r="D280" s="57">
        <v>1</v>
      </c>
      <c r="E280" s="58" t="s">
        <v>3841</v>
      </c>
      <c r="F280" s="57" t="s">
        <v>3806</v>
      </c>
      <c r="G280" s="57" t="s">
        <v>18</v>
      </c>
      <c r="H280" s="103">
        <v>300000000</v>
      </c>
      <c r="I280" s="103"/>
      <c r="J280" s="103"/>
      <c r="K280" s="103">
        <f t="shared" si="9"/>
        <v>300000000</v>
      </c>
      <c r="L280" s="120"/>
    </row>
    <row r="281" spans="1:12" ht="18" customHeight="1">
      <c r="A281" s="11">
        <v>275</v>
      </c>
      <c r="B281" s="57" t="s">
        <v>3826</v>
      </c>
      <c r="C281" s="57" t="s">
        <v>3842</v>
      </c>
      <c r="D281" s="57">
        <v>1</v>
      </c>
      <c r="E281" s="58" t="s">
        <v>3844</v>
      </c>
      <c r="F281" s="57" t="s">
        <v>1360</v>
      </c>
      <c r="G281" s="57" t="s">
        <v>18</v>
      </c>
      <c r="H281" s="103">
        <v>940196300</v>
      </c>
      <c r="I281" s="103">
        <v>0</v>
      </c>
      <c r="J281" s="103">
        <v>0</v>
      </c>
      <c r="K281" s="103">
        <f t="shared" si="9"/>
        <v>940196300</v>
      </c>
      <c r="L281" s="120"/>
    </row>
    <row r="282" spans="1:12" ht="18" customHeight="1">
      <c r="A282" s="11">
        <v>276</v>
      </c>
      <c r="B282" s="57" t="s">
        <v>3826</v>
      </c>
      <c r="C282" s="57" t="s">
        <v>3842</v>
      </c>
      <c r="D282" s="57">
        <v>1</v>
      </c>
      <c r="E282" s="58" t="s">
        <v>3843</v>
      </c>
      <c r="F282" s="57" t="s">
        <v>419</v>
      </c>
      <c r="G282" s="57" t="s">
        <v>18</v>
      </c>
      <c r="H282" s="103">
        <v>1121120000</v>
      </c>
      <c r="I282" s="103">
        <v>0</v>
      </c>
      <c r="J282" s="103">
        <v>0</v>
      </c>
      <c r="K282" s="103">
        <f t="shared" si="9"/>
        <v>1121120000</v>
      </c>
      <c r="L282" s="120"/>
    </row>
    <row r="283" spans="1:12" ht="18" customHeight="1">
      <c r="A283" s="11">
        <v>277</v>
      </c>
      <c r="B283" s="57" t="s">
        <v>3826</v>
      </c>
      <c r="C283" s="57" t="s">
        <v>3849</v>
      </c>
      <c r="D283" s="57">
        <v>1</v>
      </c>
      <c r="E283" s="58" t="s">
        <v>3854</v>
      </c>
      <c r="F283" s="57" t="s">
        <v>417</v>
      </c>
      <c r="G283" s="57" t="s">
        <v>18</v>
      </c>
      <c r="H283" s="103">
        <v>48000000</v>
      </c>
      <c r="I283" s="103"/>
      <c r="J283" s="103"/>
      <c r="K283" s="103">
        <f t="shared" si="9"/>
        <v>48000000</v>
      </c>
      <c r="L283" s="120"/>
    </row>
    <row r="284" spans="1:12" ht="18" customHeight="1">
      <c r="A284" s="11">
        <v>278</v>
      </c>
      <c r="B284" s="57" t="s">
        <v>3826</v>
      </c>
      <c r="C284" s="57" t="s">
        <v>3849</v>
      </c>
      <c r="D284" s="57">
        <v>1</v>
      </c>
      <c r="E284" s="58" t="s">
        <v>3850</v>
      </c>
      <c r="F284" s="57" t="s">
        <v>417</v>
      </c>
      <c r="G284" s="57" t="s">
        <v>26</v>
      </c>
      <c r="H284" s="103">
        <v>150000000</v>
      </c>
      <c r="I284" s="103"/>
      <c r="J284" s="103"/>
      <c r="K284" s="103">
        <f t="shared" si="9"/>
        <v>150000000</v>
      </c>
      <c r="L284" s="120"/>
    </row>
    <row r="285" spans="1:12" ht="18" customHeight="1">
      <c r="A285" s="11">
        <v>279</v>
      </c>
      <c r="B285" s="57" t="s">
        <v>3826</v>
      </c>
      <c r="C285" s="57" t="s">
        <v>3849</v>
      </c>
      <c r="D285" s="57">
        <v>1</v>
      </c>
      <c r="E285" s="93" t="s">
        <v>3851</v>
      </c>
      <c r="F285" s="112" t="s">
        <v>1360</v>
      </c>
      <c r="G285" s="112" t="s">
        <v>18</v>
      </c>
      <c r="H285" s="130">
        <f>230000000</f>
        <v>230000000</v>
      </c>
      <c r="I285" s="130">
        <v>0</v>
      </c>
      <c r="J285" s="130">
        <v>0</v>
      </c>
      <c r="K285" s="103">
        <f t="shared" si="9"/>
        <v>230000000</v>
      </c>
      <c r="L285" s="120"/>
    </row>
    <row r="286" spans="1:12" ht="18" customHeight="1">
      <c r="A286" s="11">
        <v>280</v>
      </c>
      <c r="B286" s="57" t="s">
        <v>3826</v>
      </c>
      <c r="C286" s="57" t="s">
        <v>3849</v>
      </c>
      <c r="D286" s="57">
        <v>1</v>
      </c>
      <c r="E286" s="93" t="s">
        <v>3852</v>
      </c>
      <c r="F286" s="112" t="s">
        <v>1360</v>
      </c>
      <c r="G286" s="112" t="s">
        <v>18</v>
      </c>
      <c r="H286" s="130">
        <f>260281763</f>
        <v>260281763</v>
      </c>
      <c r="I286" s="130">
        <v>0</v>
      </c>
      <c r="J286" s="130">
        <v>0</v>
      </c>
      <c r="K286" s="103">
        <f t="shared" si="9"/>
        <v>260281763</v>
      </c>
      <c r="L286" s="120"/>
    </row>
    <row r="287" spans="1:12" ht="18" customHeight="1">
      <c r="A287" s="11">
        <v>281</v>
      </c>
      <c r="B287" s="57" t="s">
        <v>3826</v>
      </c>
      <c r="C287" s="57" t="s">
        <v>3849</v>
      </c>
      <c r="D287" s="57">
        <v>1</v>
      </c>
      <c r="E287" s="58" t="s">
        <v>3853</v>
      </c>
      <c r="F287" s="57" t="s">
        <v>1360</v>
      </c>
      <c r="G287" s="57" t="s">
        <v>18</v>
      </c>
      <c r="H287" s="103">
        <v>49600063</v>
      </c>
      <c r="I287" s="103"/>
      <c r="J287" s="103"/>
      <c r="K287" s="103">
        <f t="shared" si="9"/>
        <v>49600063</v>
      </c>
      <c r="L287" s="120"/>
    </row>
    <row r="288" spans="1:12" ht="18" customHeight="1">
      <c r="A288" s="11">
        <v>282</v>
      </c>
      <c r="B288" s="57" t="s">
        <v>3826</v>
      </c>
      <c r="C288" s="57" t="s">
        <v>3845</v>
      </c>
      <c r="D288" s="57">
        <v>1</v>
      </c>
      <c r="E288" s="93" t="s">
        <v>3846</v>
      </c>
      <c r="F288" s="57" t="s">
        <v>1360</v>
      </c>
      <c r="G288" s="57" t="s">
        <v>26</v>
      </c>
      <c r="H288" s="103">
        <v>197320579</v>
      </c>
      <c r="I288" s="103"/>
      <c r="J288" s="103"/>
      <c r="K288" s="103">
        <f t="shared" si="9"/>
        <v>197320579</v>
      </c>
      <c r="L288" s="120"/>
    </row>
    <row r="289" spans="1:12" ht="18" customHeight="1">
      <c r="A289" s="11">
        <v>283</v>
      </c>
      <c r="B289" s="57" t="s">
        <v>3826</v>
      </c>
      <c r="C289" s="57" t="s">
        <v>3845</v>
      </c>
      <c r="D289" s="57">
        <v>1</v>
      </c>
      <c r="E289" s="93" t="s">
        <v>3848</v>
      </c>
      <c r="F289" s="57" t="s">
        <v>1360</v>
      </c>
      <c r="G289" s="57" t="s">
        <v>26</v>
      </c>
      <c r="H289" s="103">
        <v>118972322</v>
      </c>
      <c r="I289" s="103"/>
      <c r="J289" s="103"/>
      <c r="K289" s="103">
        <f t="shared" si="9"/>
        <v>118972322</v>
      </c>
      <c r="L289" s="120"/>
    </row>
    <row r="290" spans="1:12" ht="18" customHeight="1">
      <c r="A290" s="11">
        <v>284</v>
      </c>
      <c r="B290" s="57" t="s">
        <v>3826</v>
      </c>
      <c r="C290" s="57" t="s">
        <v>3845</v>
      </c>
      <c r="D290" s="57">
        <v>1</v>
      </c>
      <c r="E290" s="93" t="s">
        <v>3847</v>
      </c>
      <c r="F290" s="57" t="s">
        <v>1360</v>
      </c>
      <c r="G290" s="57" t="s">
        <v>26</v>
      </c>
      <c r="H290" s="103">
        <v>193836978</v>
      </c>
      <c r="I290" s="103"/>
      <c r="J290" s="103"/>
      <c r="K290" s="103">
        <f t="shared" si="9"/>
        <v>193836978</v>
      </c>
      <c r="L290" s="120"/>
    </row>
    <row r="291" spans="1:12" ht="18" customHeight="1">
      <c r="A291" s="11">
        <v>285</v>
      </c>
      <c r="B291" s="57" t="s">
        <v>3826</v>
      </c>
      <c r="C291" s="57" t="s">
        <v>3855</v>
      </c>
      <c r="D291" s="57">
        <v>1</v>
      </c>
      <c r="E291" s="58" t="s">
        <v>3856</v>
      </c>
      <c r="F291" s="57" t="s">
        <v>1360</v>
      </c>
      <c r="G291" s="57" t="s">
        <v>0</v>
      </c>
      <c r="H291" s="103">
        <v>150000000</v>
      </c>
      <c r="I291" s="103"/>
      <c r="J291" s="103"/>
      <c r="K291" s="103">
        <f t="shared" si="9"/>
        <v>150000000</v>
      </c>
      <c r="L291" s="57"/>
    </row>
    <row r="292" spans="1:12" ht="18" customHeight="1">
      <c r="A292" s="11">
        <v>286</v>
      </c>
      <c r="B292" s="12" t="s">
        <v>3924</v>
      </c>
      <c r="C292" s="12" t="s">
        <v>3937</v>
      </c>
      <c r="D292" s="12">
        <v>1</v>
      </c>
      <c r="E292" s="13" t="s">
        <v>4002</v>
      </c>
      <c r="F292" s="57" t="s">
        <v>419</v>
      </c>
      <c r="G292" s="57" t="s">
        <v>26</v>
      </c>
      <c r="H292" s="103">
        <v>209855000</v>
      </c>
      <c r="I292" s="103"/>
      <c r="J292" s="103"/>
      <c r="K292" s="103">
        <f t="shared" si="9"/>
        <v>209855000</v>
      </c>
      <c r="L292" s="21"/>
    </row>
    <row r="293" spans="1:12" ht="18" customHeight="1">
      <c r="A293" s="11">
        <v>287</v>
      </c>
      <c r="B293" s="112" t="s">
        <v>3924</v>
      </c>
      <c r="C293" s="112" t="s">
        <v>3929</v>
      </c>
      <c r="D293" s="112">
        <v>1</v>
      </c>
      <c r="E293" s="93" t="s">
        <v>4001</v>
      </c>
      <c r="F293" s="57" t="s">
        <v>419</v>
      </c>
      <c r="G293" s="112" t="s">
        <v>18</v>
      </c>
      <c r="H293" s="113">
        <v>33213425</v>
      </c>
      <c r="I293" s="113">
        <v>0</v>
      </c>
      <c r="J293" s="113"/>
      <c r="K293" s="113">
        <v>33213425</v>
      </c>
      <c r="L293" s="69"/>
    </row>
    <row r="294" spans="1:12" ht="18" customHeight="1">
      <c r="A294" s="11">
        <v>288</v>
      </c>
      <c r="B294" s="57" t="s">
        <v>3924</v>
      </c>
      <c r="C294" s="57" t="s">
        <v>1432</v>
      </c>
      <c r="D294" s="57">
        <v>1</v>
      </c>
      <c r="E294" s="13" t="s">
        <v>3995</v>
      </c>
      <c r="F294" s="57" t="s">
        <v>419</v>
      </c>
      <c r="G294" s="57" t="s">
        <v>26</v>
      </c>
      <c r="H294" s="103">
        <v>233000000</v>
      </c>
      <c r="I294" s="103"/>
      <c r="J294" s="103"/>
      <c r="K294" s="103">
        <f>H294+I294+J294</f>
        <v>233000000</v>
      </c>
      <c r="L294" s="13"/>
    </row>
    <row r="295" spans="1:12" ht="18" customHeight="1">
      <c r="A295" s="11">
        <v>289</v>
      </c>
      <c r="B295" s="57" t="s">
        <v>3924</v>
      </c>
      <c r="C295" s="57" t="s">
        <v>1432</v>
      </c>
      <c r="D295" s="57">
        <v>1</v>
      </c>
      <c r="E295" s="58" t="s">
        <v>3997</v>
      </c>
      <c r="F295" s="57" t="s">
        <v>419</v>
      </c>
      <c r="G295" s="57" t="s">
        <v>26</v>
      </c>
      <c r="H295" s="103">
        <v>32569878</v>
      </c>
      <c r="I295" s="72">
        <v>0</v>
      </c>
      <c r="J295" s="103">
        <v>2895420</v>
      </c>
      <c r="K295" s="103">
        <f>H295+I295+J295</f>
        <v>35465298</v>
      </c>
      <c r="L295" s="13"/>
    </row>
    <row r="296" spans="1:12" ht="18" customHeight="1">
      <c r="A296" s="11">
        <v>290</v>
      </c>
      <c r="B296" s="57" t="s">
        <v>3924</v>
      </c>
      <c r="C296" s="57" t="s">
        <v>1432</v>
      </c>
      <c r="D296" s="57">
        <v>1</v>
      </c>
      <c r="E296" s="58" t="s">
        <v>3998</v>
      </c>
      <c r="F296" s="57" t="s">
        <v>417</v>
      </c>
      <c r="G296" s="57" t="s">
        <v>31</v>
      </c>
      <c r="H296" s="103">
        <v>43767120</v>
      </c>
      <c r="I296" s="103"/>
      <c r="J296" s="103"/>
      <c r="K296" s="103">
        <f>H296+I296+J296</f>
        <v>43767120</v>
      </c>
      <c r="L296" s="205" t="s">
        <v>3999</v>
      </c>
    </row>
    <row r="297" spans="1:12" ht="18" customHeight="1">
      <c r="A297" s="11">
        <v>291</v>
      </c>
      <c r="B297" s="12" t="s">
        <v>3924</v>
      </c>
      <c r="C297" s="12" t="s">
        <v>1432</v>
      </c>
      <c r="D297" s="12">
        <v>1</v>
      </c>
      <c r="E297" s="13" t="s">
        <v>4000</v>
      </c>
      <c r="F297" s="57" t="s">
        <v>419</v>
      </c>
      <c r="G297" s="12" t="s">
        <v>26</v>
      </c>
      <c r="H297" s="15">
        <v>41953801</v>
      </c>
      <c r="I297" s="15" t="s">
        <v>1372</v>
      </c>
      <c r="J297" s="14" t="s">
        <v>1372</v>
      </c>
      <c r="K297" s="14">
        <f>SUM(H297:J297)</f>
        <v>41953801</v>
      </c>
      <c r="L297" s="12"/>
    </row>
    <row r="298" spans="1:12" ht="18" customHeight="1">
      <c r="A298" s="11">
        <v>292</v>
      </c>
      <c r="B298" s="12" t="s">
        <v>3924</v>
      </c>
      <c r="C298" s="12" t="s">
        <v>1432</v>
      </c>
      <c r="D298" s="57">
        <v>1</v>
      </c>
      <c r="E298" s="13" t="s">
        <v>3996</v>
      </c>
      <c r="F298" s="57" t="s">
        <v>419</v>
      </c>
      <c r="G298" s="57" t="s">
        <v>26</v>
      </c>
      <c r="H298" s="103">
        <v>139846008</v>
      </c>
      <c r="I298" s="103">
        <v>0</v>
      </c>
      <c r="J298" s="103">
        <v>0</v>
      </c>
      <c r="K298" s="103">
        <f>H298+I298+J298</f>
        <v>139846008</v>
      </c>
      <c r="L298" s="71"/>
    </row>
    <row r="299" spans="1:12" ht="18" customHeight="1">
      <c r="A299" s="11">
        <v>293</v>
      </c>
      <c r="B299" s="57" t="s">
        <v>3924</v>
      </c>
      <c r="C299" s="32" t="s">
        <v>540</v>
      </c>
      <c r="D299" s="32">
        <v>1</v>
      </c>
      <c r="E299" s="20" t="s">
        <v>4009</v>
      </c>
      <c r="F299" s="32" t="s">
        <v>419</v>
      </c>
      <c r="G299" s="32" t="s">
        <v>26</v>
      </c>
      <c r="H299" s="206">
        <v>29717275</v>
      </c>
      <c r="I299" s="206">
        <v>0</v>
      </c>
      <c r="J299" s="206">
        <v>0</v>
      </c>
      <c r="K299" s="206">
        <f>H299+I299+J299</f>
        <v>29717275</v>
      </c>
      <c r="L299" s="71"/>
    </row>
    <row r="300" spans="1:12" ht="18" customHeight="1">
      <c r="A300" s="11">
        <v>294</v>
      </c>
      <c r="B300" s="57" t="s">
        <v>3924</v>
      </c>
      <c r="C300" s="32" t="s">
        <v>540</v>
      </c>
      <c r="D300" s="32">
        <v>1</v>
      </c>
      <c r="E300" s="20" t="s">
        <v>4007</v>
      </c>
      <c r="F300" s="32" t="s">
        <v>419</v>
      </c>
      <c r="G300" s="32" t="s">
        <v>26</v>
      </c>
      <c r="H300" s="206">
        <v>21256375</v>
      </c>
      <c r="I300" s="206">
        <v>0</v>
      </c>
      <c r="J300" s="206">
        <v>0</v>
      </c>
      <c r="K300" s="206">
        <f>H300+I300+J300</f>
        <v>21256375</v>
      </c>
      <c r="L300" s="71"/>
    </row>
    <row r="301" spans="1:12" ht="18" customHeight="1">
      <c r="A301" s="11">
        <v>295</v>
      </c>
      <c r="B301" s="57" t="s">
        <v>3924</v>
      </c>
      <c r="C301" s="32" t="s">
        <v>540</v>
      </c>
      <c r="D301" s="32">
        <v>1</v>
      </c>
      <c r="E301" s="20" t="s">
        <v>4008</v>
      </c>
      <c r="F301" s="32" t="s">
        <v>419</v>
      </c>
      <c r="G301" s="32" t="s">
        <v>26</v>
      </c>
      <c r="H301" s="206">
        <v>41953801</v>
      </c>
      <c r="I301" s="206">
        <v>0</v>
      </c>
      <c r="J301" s="206">
        <v>0</v>
      </c>
      <c r="K301" s="206">
        <f>H301+I301+J301</f>
        <v>41953801</v>
      </c>
      <c r="L301" s="71"/>
    </row>
    <row r="302" spans="1:12" ht="18" customHeight="1">
      <c r="A302" s="11">
        <v>296</v>
      </c>
      <c r="B302" s="57" t="s">
        <v>3924</v>
      </c>
      <c r="C302" s="11" t="s">
        <v>35</v>
      </c>
      <c r="D302" s="11">
        <v>1</v>
      </c>
      <c r="E302" s="20" t="s">
        <v>4010</v>
      </c>
      <c r="F302" s="11" t="s">
        <v>419</v>
      </c>
      <c r="G302" s="11" t="s">
        <v>1</v>
      </c>
      <c r="H302" s="207">
        <v>26570471</v>
      </c>
      <c r="I302" s="202">
        <v>0</v>
      </c>
      <c r="J302" s="202">
        <v>0</v>
      </c>
      <c r="K302" s="202">
        <f>H302+I302</f>
        <v>26570471</v>
      </c>
      <c r="L302" s="71"/>
    </row>
    <row r="303" spans="1:12" ht="18" customHeight="1">
      <c r="A303" s="11">
        <v>297</v>
      </c>
      <c r="B303" s="57" t="s">
        <v>3924</v>
      </c>
      <c r="C303" s="57" t="s">
        <v>122</v>
      </c>
      <c r="D303" s="57">
        <v>1</v>
      </c>
      <c r="E303" s="58" t="s">
        <v>4006</v>
      </c>
      <c r="F303" s="57" t="s">
        <v>419</v>
      </c>
      <c r="G303" s="57" t="s">
        <v>0</v>
      </c>
      <c r="H303" s="103">
        <v>250000000</v>
      </c>
      <c r="I303" s="103">
        <v>0</v>
      </c>
      <c r="J303" s="103">
        <v>0</v>
      </c>
      <c r="K303" s="103">
        <f t="shared" ref="K303:K334" si="10">H303+I303+J303</f>
        <v>250000000</v>
      </c>
      <c r="L303" s="71"/>
    </row>
    <row r="304" spans="1:12" ht="18" customHeight="1">
      <c r="A304" s="11">
        <v>298</v>
      </c>
      <c r="B304" s="57" t="s">
        <v>3924</v>
      </c>
      <c r="C304" s="57" t="s">
        <v>122</v>
      </c>
      <c r="D304" s="57">
        <v>1</v>
      </c>
      <c r="E304" s="58" t="s">
        <v>4005</v>
      </c>
      <c r="F304" s="57" t="s">
        <v>419</v>
      </c>
      <c r="G304" s="57" t="s">
        <v>0</v>
      </c>
      <c r="H304" s="103">
        <v>400000000</v>
      </c>
      <c r="I304" s="103">
        <v>0</v>
      </c>
      <c r="J304" s="103">
        <v>0</v>
      </c>
      <c r="K304" s="103">
        <f t="shared" si="10"/>
        <v>400000000</v>
      </c>
      <c r="L304" s="71"/>
    </row>
    <row r="305" spans="1:12" ht="18" customHeight="1">
      <c r="A305" s="11">
        <v>299</v>
      </c>
      <c r="B305" s="32" t="s">
        <v>3924</v>
      </c>
      <c r="C305" s="32" t="s">
        <v>4003</v>
      </c>
      <c r="D305" s="32">
        <v>1</v>
      </c>
      <c r="E305" s="33" t="s">
        <v>4004</v>
      </c>
      <c r="F305" s="32" t="s">
        <v>419</v>
      </c>
      <c r="G305" s="32" t="s">
        <v>18</v>
      </c>
      <c r="H305" s="45">
        <v>92000000</v>
      </c>
      <c r="I305" s="45">
        <v>3100000</v>
      </c>
      <c r="J305" s="45"/>
      <c r="K305" s="45">
        <f t="shared" si="10"/>
        <v>95100000</v>
      </c>
      <c r="L305" s="21"/>
    </row>
    <row r="306" spans="1:12" ht="18" customHeight="1">
      <c r="A306" s="11">
        <v>300</v>
      </c>
      <c r="B306" s="12" t="s">
        <v>145</v>
      </c>
      <c r="C306" s="12" t="s">
        <v>35</v>
      </c>
      <c r="D306" s="12">
        <v>1</v>
      </c>
      <c r="E306" s="70" t="s">
        <v>4081</v>
      </c>
      <c r="F306" s="32" t="s">
        <v>419</v>
      </c>
      <c r="G306" s="12" t="s">
        <v>31</v>
      </c>
      <c r="H306" s="14">
        <v>300000000</v>
      </c>
      <c r="I306" s="63"/>
      <c r="J306" s="63"/>
      <c r="K306" s="68">
        <f t="shared" si="10"/>
        <v>300000000</v>
      </c>
      <c r="L306" s="12" t="s">
        <v>1076</v>
      </c>
    </row>
    <row r="307" spans="1:12" ht="18" customHeight="1">
      <c r="A307" s="11">
        <v>301</v>
      </c>
      <c r="B307" s="57" t="s">
        <v>4047</v>
      </c>
      <c r="C307" s="57" t="s">
        <v>42</v>
      </c>
      <c r="D307" s="57">
        <v>1</v>
      </c>
      <c r="E307" s="71" t="s">
        <v>4048</v>
      </c>
      <c r="F307" s="57" t="s">
        <v>149</v>
      </c>
      <c r="G307" s="57" t="s">
        <v>26</v>
      </c>
      <c r="H307" s="103">
        <v>65000000</v>
      </c>
      <c r="I307" s="103">
        <v>0</v>
      </c>
      <c r="J307" s="103">
        <v>0</v>
      </c>
      <c r="K307" s="103">
        <f t="shared" si="10"/>
        <v>65000000</v>
      </c>
      <c r="L307" s="23"/>
    </row>
    <row r="308" spans="1:12" ht="18" customHeight="1">
      <c r="A308" s="11">
        <v>302</v>
      </c>
      <c r="B308" s="57" t="s">
        <v>4047</v>
      </c>
      <c r="C308" s="57" t="s">
        <v>42</v>
      </c>
      <c r="D308" s="57">
        <v>1</v>
      </c>
      <c r="E308" s="71" t="s">
        <v>4049</v>
      </c>
      <c r="F308" s="57" t="s">
        <v>442</v>
      </c>
      <c r="G308" s="57" t="s">
        <v>26</v>
      </c>
      <c r="H308" s="103">
        <v>108053252</v>
      </c>
      <c r="I308" s="103"/>
      <c r="J308" s="103"/>
      <c r="K308" s="103">
        <f t="shared" si="10"/>
        <v>108053252</v>
      </c>
      <c r="L308" s="23"/>
    </row>
    <row r="309" spans="1:12" ht="18" customHeight="1">
      <c r="A309" s="11">
        <v>303</v>
      </c>
      <c r="B309" s="57" t="s">
        <v>4047</v>
      </c>
      <c r="C309" s="57" t="s">
        <v>42</v>
      </c>
      <c r="D309" s="57">
        <v>1</v>
      </c>
      <c r="E309" s="71" t="s">
        <v>4050</v>
      </c>
      <c r="F309" s="57" t="s">
        <v>442</v>
      </c>
      <c r="G309" s="57" t="s">
        <v>26</v>
      </c>
      <c r="H309" s="103">
        <v>10846638</v>
      </c>
      <c r="I309" s="103">
        <v>2618840</v>
      </c>
      <c r="J309" s="103"/>
      <c r="K309" s="103">
        <f t="shared" si="10"/>
        <v>13465478</v>
      </c>
      <c r="L309" s="23"/>
    </row>
    <row r="310" spans="1:12" ht="18" customHeight="1">
      <c r="A310" s="11">
        <v>304</v>
      </c>
      <c r="B310" s="32" t="s">
        <v>147</v>
      </c>
      <c r="C310" s="12" t="s">
        <v>156</v>
      </c>
      <c r="D310" s="32">
        <v>1</v>
      </c>
      <c r="E310" s="58" t="s">
        <v>4251</v>
      </c>
      <c r="F310" s="32" t="s">
        <v>419</v>
      </c>
      <c r="G310" s="32" t="s">
        <v>26</v>
      </c>
      <c r="H310" s="45">
        <v>160830000</v>
      </c>
      <c r="I310" s="45">
        <v>0</v>
      </c>
      <c r="J310" s="45">
        <v>0</v>
      </c>
      <c r="K310" s="103">
        <f t="shared" si="10"/>
        <v>160830000</v>
      </c>
      <c r="L310" s="63"/>
    </row>
    <row r="311" spans="1:12" ht="18" customHeight="1">
      <c r="A311" s="11">
        <v>305</v>
      </c>
      <c r="B311" s="32" t="s">
        <v>147</v>
      </c>
      <c r="C311" s="12" t="s">
        <v>156</v>
      </c>
      <c r="D311" s="32">
        <v>1</v>
      </c>
      <c r="E311" s="58" t="s">
        <v>4242</v>
      </c>
      <c r="F311" s="32" t="s">
        <v>417</v>
      </c>
      <c r="G311" s="32" t="s">
        <v>18</v>
      </c>
      <c r="H311" s="45">
        <v>6000000</v>
      </c>
      <c r="I311" s="45"/>
      <c r="J311" s="45"/>
      <c r="K311" s="103">
        <f t="shared" si="10"/>
        <v>6000000</v>
      </c>
      <c r="L311" s="63"/>
    </row>
    <row r="312" spans="1:12" ht="18" customHeight="1">
      <c r="A312" s="11">
        <v>306</v>
      </c>
      <c r="B312" s="32" t="s">
        <v>147</v>
      </c>
      <c r="C312" s="12" t="s">
        <v>156</v>
      </c>
      <c r="D312" s="32">
        <v>1</v>
      </c>
      <c r="E312" s="58" t="s">
        <v>4265</v>
      </c>
      <c r="F312" s="32" t="s">
        <v>419</v>
      </c>
      <c r="G312" s="32" t="s">
        <v>0</v>
      </c>
      <c r="H312" s="45">
        <v>3480886000</v>
      </c>
      <c r="I312" s="72">
        <v>0</v>
      </c>
      <c r="J312" s="72">
        <v>0</v>
      </c>
      <c r="K312" s="103">
        <f t="shared" si="10"/>
        <v>3480886000</v>
      </c>
      <c r="L312" s="63"/>
    </row>
    <row r="313" spans="1:12" ht="18" customHeight="1">
      <c r="A313" s="11">
        <v>307</v>
      </c>
      <c r="B313" s="57" t="s">
        <v>147</v>
      </c>
      <c r="C313" s="12" t="s">
        <v>156</v>
      </c>
      <c r="D313" s="57">
        <v>1</v>
      </c>
      <c r="E313" s="58" t="s">
        <v>4267</v>
      </c>
      <c r="F313" s="57" t="s">
        <v>419</v>
      </c>
      <c r="G313" s="57" t="s">
        <v>18</v>
      </c>
      <c r="H313" s="72">
        <v>4200000000</v>
      </c>
      <c r="I313" s="72">
        <v>0</v>
      </c>
      <c r="J313" s="72">
        <v>0</v>
      </c>
      <c r="K313" s="103">
        <f t="shared" si="10"/>
        <v>4200000000</v>
      </c>
      <c r="L313" s="63"/>
    </row>
    <row r="314" spans="1:12" ht="18" customHeight="1">
      <c r="A314" s="11">
        <v>308</v>
      </c>
      <c r="B314" s="12" t="s">
        <v>147</v>
      </c>
      <c r="C314" s="12" t="s">
        <v>156</v>
      </c>
      <c r="D314" s="12">
        <v>1</v>
      </c>
      <c r="E314" s="13" t="s">
        <v>4253</v>
      </c>
      <c r="F314" s="57" t="s">
        <v>419</v>
      </c>
      <c r="G314" s="57" t="s">
        <v>0</v>
      </c>
      <c r="H314" s="103">
        <v>564988000</v>
      </c>
      <c r="I314" s="72">
        <v>0</v>
      </c>
      <c r="J314" s="72">
        <v>0</v>
      </c>
      <c r="K314" s="103">
        <f t="shared" si="10"/>
        <v>564988000</v>
      </c>
      <c r="L314" s="63"/>
    </row>
    <row r="315" spans="1:12" ht="18" customHeight="1">
      <c r="A315" s="11">
        <v>309</v>
      </c>
      <c r="B315" s="32" t="s">
        <v>147</v>
      </c>
      <c r="C315" s="12" t="s">
        <v>156</v>
      </c>
      <c r="D315" s="32">
        <v>1</v>
      </c>
      <c r="E315" s="58" t="s">
        <v>4255</v>
      </c>
      <c r="F315" s="32" t="s">
        <v>419</v>
      </c>
      <c r="G315" s="32" t="s">
        <v>26</v>
      </c>
      <c r="H315" s="45">
        <v>687000000</v>
      </c>
      <c r="I315" s="45">
        <v>0</v>
      </c>
      <c r="J315" s="45">
        <v>0</v>
      </c>
      <c r="K315" s="103">
        <f t="shared" si="10"/>
        <v>687000000</v>
      </c>
      <c r="L315" s="63"/>
    </row>
    <row r="316" spans="1:12" ht="18" customHeight="1">
      <c r="A316" s="11">
        <v>310</v>
      </c>
      <c r="B316" s="32" t="s">
        <v>147</v>
      </c>
      <c r="C316" s="12" t="s">
        <v>156</v>
      </c>
      <c r="D316" s="32">
        <v>1</v>
      </c>
      <c r="E316" s="58" t="s">
        <v>4244</v>
      </c>
      <c r="F316" s="32" t="s">
        <v>417</v>
      </c>
      <c r="G316" s="32" t="s">
        <v>18</v>
      </c>
      <c r="H316" s="45">
        <v>9000000</v>
      </c>
      <c r="I316" s="45"/>
      <c r="J316" s="45"/>
      <c r="K316" s="103">
        <f t="shared" si="10"/>
        <v>9000000</v>
      </c>
      <c r="L316" s="63"/>
    </row>
    <row r="317" spans="1:12" ht="18" customHeight="1">
      <c r="A317" s="11">
        <v>311</v>
      </c>
      <c r="B317" s="32" t="s">
        <v>147</v>
      </c>
      <c r="C317" s="12" t="s">
        <v>156</v>
      </c>
      <c r="D317" s="11">
        <v>1</v>
      </c>
      <c r="E317" s="13" t="s">
        <v>4254</v>
      </c>
      <c r="F317" s="11" t="s">
        <v>419</v>
      </c>
      <c r="G317" s="11" t="s">
        <v>1</v>
      </c>
      <c r="H317" s="15">
        <v>570000000</v>
      </c>
      <c r="I317" s="15">
        <v>0</v>
      </c>
      <c r="J317" s="15">
        <v>0</v>
      </c>
      <c r="K317" s="103">
        <f t="shared" si="10"/>
        <v>570000000</v>
      </c>
      <c r="L317" s="63"/>
    </row>
    <row r="318" spans="1:12" ht="18" customHeight="1">
      <c r="A318" s="11">
        <v>312</v>
      </c>
      <c r="B318" s="32" t="s">
        <v>147</v>
      </c>
      <c r="C318" s="12" t="s">
        <v>156</v>
      </c>
      <c r="D318" s="32">
        <v>1</v>
      </c>
      <c r="E318" s="58" t="s">
        <v>4245</v>
      </c>
      <c r="F318" s="32" t="s">
        <v>417</v>
      </c>
      <c r="G318" s="32" t="s">
        <v>18</v>
      </c>
      <c r="H318" s="45">
        <v>10000000</v>
      </c>
      <c r="I318" s="45"/>
      <c r="J318" s="45"/>
      <c r="K318" s="103">
        <f t="shared" si="10"/>
        <v>10000000</v>
      </c>
      <c r="L318" s="63"/>
    </row>
    <row r="319" spans="1:12" ht="18" customHeight="1">
      <c r="A319" s="11">
        <v>313</v>
      </c>
      <c r="B319" s="32" t="s">
        <v>147</v>
      </c>
      <c r="C319" s="12" t="s">
        <v>156</v>
      </c>
      <c r="D319" s="32">
        <v>1</v>
      </c>
      <c r="E319" s="58" t="s">
        <v>4252</v>
      </c>
      <c r="F319" s="32" t="s">
        <v>419</v>
      </c>
      <c r="G319" s="32" t="s">
        <v>18</v>
      </c>
      <c r="H319" s="45">
        <v>456600000</v>
      </c>
      <c r="I319" s="45"/>
      <c r="J319" s="45"/>
      <c r="K319" s="103">
        <f t="shared" si="10"/>
        <v>456600000</v>
      </c>
      <c r="L319" s="63"/>
    </row>
    <row r="320" spans="1:12" ht="18" customHeight="1">
      <c r="A320" s="11">
        <v>314</v>
      </c>
      <c r="B320" s="32" t="s">
        <v>147</v>
      </c>
      <c r="C320" s="12" t="s">
        <v>156</v>
      </c>
      <c r="D320" s="32">
        <v>1</v>
      </c>
      <c r="E320" s="58" t="s">
        <v>4249</v>
      </c>
      <c r="F320" s="32" t="s">
        <v>417</v>
      </c>
      <c r="G320" s="32" t="s">
        <v>18</v>
      </c>
      <c r="H320" s="45">
        <v>78000000</v>
      </c>
      <c r="I320" s="45"/>
      <c r="J320" s="45"/>
      <c r="K320" s="103">
        <f t="shared" si="10"/>
        <v>78000000</v>
      </c>
      <c r="L320" s="63"/>
    </row>
    <row r="321" spans="1:12" ht="18" customHeight="1">
      <c r="A321" s="11">
        <v>315</v>
      </c>
      <c r="B321" s="32" t="s">
        <v>147</v>
      </c>
      <c r="C321" s="12" t="s">
        <v>156</v>
      </c>
      <c r="D321" s="32">
        <v>1</v>
      </c>
      <c r="E321" s="58" t="s">
        <v>4247</v>
      </c>
      <c r="F321" s="32" t="s">
        <v>419</v>
      </c>
      <c r="G321" s="32" t="s">
        <v>18</v>
      </c>
      <c r="H321" s="45">
        <v>35000000</v>
      </c>
      <c r="I321" s="45">
        <v>3810000</v>
      </c>
      <c r="J321" s="45"/>
      <c r="K321" s="103">
        <f t="shared" si="10"/>
        <v>38810000</v>
      </c>
      <c r="L321" s="63"/>
    </row>
    <row r="322" spans="1:12" ht="18" customHeight="1">
      <c r="A322" s="11">
        <v>316</v>
      </c>
      <c r="B322" s="32" t="s">
        <v>147</v>
      </c>
      <c r="C322" s="12" t="s">
        <v>156</v>
      </c>
      <c r="D322" s="32">
        <v>1</v>
      </c>
      <c r="E322" s="58" t="s">
        <v>4246</v>
      </c>
      <c r="F322" s="32" t="s">
        <v>1360</v>
      </c>
      <c r="G322" s="32" t="s">
        <v>18</v>
      </c>
      <c r="H322" s="45">
        <v>20000000</v>
      </c>
      <c r="I322" s="72">
        <v>0</v>
      </c>
      <c r="J322" s="72">
        <v>0</v>
      </c>
      <c r="K322" s="103">
        <f t="shared" si="10"/>
        <v>20000000</v>
      </c>
      <c r="L322" s="63"/>
    </row>
    <row r="323" spans="1:12" ht="18" customHeight="1">
      <c r="A323" s="11">
        <v>317</v>
      </c>
      <c r="B323" s="12" t="s">
        <v>147</v>
      </c>
      <c r="C323" s="12" t="s">
        <v>63</v>
      </c>
      <c r="D323" s="111">
        <v>1</v>
      </c>
      <c r="E323" s="109" t="s">
        <v>4259</v>
      </c>
      <c r="F323" s="111" t="s">
        <v>419</v>
      </c>
      <c r="G323" s="111" t="s">
        <v>26</v>
      </c>
      <c r="H323" s="103">
        <v>74330000</v>
      </c>
      <c r="I323" s="103"/>
      <c r="J323" s="103"/>
      <c r="K323" s="103">
        <f t="shared" si="10"/>
        <v>74330000</v>
      </c>
      <c r="L323" s="63"/>
    </row>
    <row r="324" spans="1:12" ht="18" customHeight="1">
      <c r="A324" s="11">
        <v>318</v>
      </c>
      <c r="B324" s="12" t="s">
        <v>147</v>
      </c>
      <c r="C324" s="12" t="s">
        <v>63</v>
      </c>
      <c r="D324" s="57">
        <v>1</v>
      </c>
      <c r="E324" s="13" t="s">
        <v>4261</v>
      </c>
      <c r="F324" s="57" t="s">
        <v>419</v>
      </c>
      <c r="G324" s="57" t="s">
        <v>18</v>
      </c>
      <c r="H324" s="103">
        <v>1832490000</v>
      </c>
      <c r="I324" s="103">
        <v>0</v>
      </c>
      <c r="J324" s="103">
        <v>0</v>
      </c>
      <c r="K324" s="103">
        <f t="shared" si="10"/>
        <v>1832490000</v>
      </c>
      <c r="L324" s="217"/>
    </row>
    <row r="325" spans="1:12" ht="18" customHeight="1">
      <c r="A325" s="11">
        <v>319</v>
      </c>
      <c r="B325" s="57" t="s">
        <v>147</v>
      </c>
      <c r="C325" s="57" t="s">
        <v>59</v>
      </c>
      <c r="D325" s="57">
        <v>1</v>
      </c>
      <c r="E325" s="58" t="s">
        <v>4256</v>
      </c>
      <c r="F325" s="57" t="s">
        <v>149</v>
      </c>
      <c r="G325" s="57" t="s">
        <v>26</v>
      </c>
      <c r="H325" s="103">
        <v>700000000</v>
      </c>
      <c r="I325" s="103">
        <v>0</v>
      </c>
      <c r="J325" s="103">
        <v>0</v>
      </c>
      <c r="K325" s="103">
        <f t="shared" si="10"/>
        <v>700000000</v>
      </c>
      <c r="L325" s="23"/>
    </row>
    <row r="326" spans="1:12" ht="18" customHeight="1">
      <c r="A326" s="11">
        <v>320</v>
      </c>
      <c r="B326" s="57" t="s">
        <v>147</v>
      </c>
      <c r="C326" s="57" t="s">
        <v>59</v>
      </c>
      <c r="D326" s="57">
        <v>1</v>
      </c>
      <c r="E326" s="58" t="s">
        <v>4260</v>
      </c>
      <c r="F326" s="57" t="s">
        <v>419</v>
      </c>
      <c r="G326" s="57" t="s">
        <v>18</v>
      </c>
      <c r="H326" s="103">
        <v>1040000000</v>
      </c>
      <c r="I326" s="103">
        <v>0</v>
      </c>
      <c r="J326" s="103">
        <v>0</v>
      </c>
      <c r="K326" s="103">
        <f t="shared" si="10"/>
        <v>1040000000</v>
      </c>
      <c r="L326" s="23"/>
    </row>
    <row r="327" spans="1:12" ht="18" customHeight="1">
      <c r="A327" s="11">
        <v>321</v>
      </c>
      <c r="B327" s="12" t="s">
        <v>147</v>
      </c>
      <c r="C327" s="57" t="s">
        <v>180</v>
      </c>
      <c r="D327" s="57">
        <v>1</v>
      </c>
      <c r="E327" s="58" t="s">
        <v>4243</v>
      </c>
      <c r="F327" s="57" t="s">
        <v>419</v>
      </c>
      <c r="G327" s="57" t="s">
        <v>18</v>
      </c>
      <c r="H327" s="103">
        <v>9000000</v>
      </c>
      <c r="I327" s="103"/>
      <c r="J327" s="103"/>
      <c r="K327" s="103">
        <f t="shared" si="10"/>
        <v>9000000</v>
      </c>
      <c r="L327" s="63"/>
    </row>
    <row r="328" spans="1:12" ht="18" customHeight="1">
      <c r="A328" s="11">
        <v>322</v>
      </c>
      <c r="B328" s="57" t="s">
        <v>147</v>
      </c>
      <c r="C328" s="57" t="s">
        <v>148</v>
      </c>
      <c r="D328" s="57">
        <v>1</v>
      </c>
      <c r="E328" s="58" t="s">
        <v>4248</v>
      </c>
      <c r="F328" s="57" t="s">
        <v>419</v>
      </c>
      <c r="G328" s="57" t="s">
        <v>0</v>
      </c>
      <c r="H328" s="72">
        <v>36200000</v>
      </c>
      <c r="I328" s="72"/>
      <c r="J328" s="72"/>
      <c r="K328" s="103">
        <f t="shared" si="10"/>
        <v>36200000</v>
      </c>
      <c r="L328" s="21"/>
    </row>
    <row r="329" spans="1:12" ht="18" customHeight="1">
      <c r="A329" s="11">
        <v>323</v>
      </c>
      <c r="B329" s="12" t="s">
        <v>147</v>
      </c>
      <c r="C329" s="12" t="s">
        <v>148</v>
      </c>
      <c r="D329" s="12">
        <v>1</v>
      </c>
      <c r="E329" s="13" t="s">
        <v>4258</v>
      </c>
      <c r="F329" s="57" t="s">
        <v>419</v>
      </c>
      <c r="G329" s="57" t="s">
        <v>18</v>
      </c>
      <c r="H329" s="72">
        <v>850000000</v>
      </c>
      <c r="I329" s="72">
        <v>0</v>
      </c>
      <c r="J329" s="72">
        <v>0</v>
      </c>
      <c r="K329" s="103">
        <f t="shared" si="10"/>
        <v>850000000</v>
      </c>
      <c r="L329" s="21"/>
    </row>
    <row r="330" spans="1:12" ht="18" customHeight="1">
      <c r="A330" s="11">
        <v>324</v>
      </c>
      <c r="B330" s="12" t="s">
        <v>201</v>
      </c>
      <c r="C330" s="12" t="s">
        <v>84</v>
      </c>
      <c r="D330" s="57">
        <v>1</v>
      </c>
      <c r="E330" s="58" t="s">
        <v>4269</v>
      </c>
      <c r="F330" s="57" t="s">
        <v>149</v>
      </c>
      <c r="G330" s="57" t="s">
        <v>18</v>
      </c>
      <c r="H330" s="72">
        <v>7500000000</v>
      </c>
      <c r="I330" s="72"/>
      <c r="J330" s="72"/>
      <c r="K330" s="103">
        <f t="shared" si="10"/>
        <v>7500000000</v>
      </c>
      <c r="L330" s="21"/>
    </row>
    <row r="331" spans="1:12" ht="18" customHeight="1">
      <c r="A331" s="11">
        <v>325</v>
      </c>
      <c r="B331" s="12" t="s">
        <v>201</v>
      </c>
      <c r="C331" s="12" t="s">
        <v>84</v>
      </c>
      <c r="D331" s="57">
        <v>1</v>
      </c>
      <c r="E331" s="58" t="s">
        <v>4270</v>
      </c>
      <c r="F331" s="57" t="s">
        <v>149</v>
      </c>
      <c r="G331" s="57" t="s">
        <v>18</v>
      </c>
      <c r="H331" s="72">
        <v>9000000000</v>
      </c>
      <c r="I331" s="72"/>
      <c r="J331" s="72"/>
      <c r="K331" s="103">
        <f t="shared" si="10"/>
        <v>9000000000</v>
      </c>
      <c r="L331" s="21"/>
    </row>
    <row r="332" spans="1:12" ht="18" customHeight="1">
      <c r="A332" s="11">
        <v>326</v>
      </c>
      <c r="B332" s="57" t="s">
        <v>147</v>
      </c>
      <c r="C332" s="12" t="s">
        <v>200</v>
      </c>
      <c r="D332" s="57">
        <v>1</v>
      </c>
      <c r="E332" s="58" t="s">
        <v>4241</v>
      </c>
      <c r="F332" s="57" t="s">
        <v>419</v>
      </c>
      <c r="G332" s="57" t="s">
        <v>0</v>
      </c>
      <c r="H332" s="72">
        <v>2591196</v>
      </c>
      <c r="I332" s="72">
        <v>0</v>
      </c>
      <c r="J332" s="72"/>
      <c r="K332" s="103">
        <f t="shared" si="10"/>
        <v>2591196</v>
      </c>
      <c r="L332" s="66"/>
    </row>
    <row r="333" spans="1:12" ht="18" customHeight="1">
      <c r="A333" s="11">
        <v>327</v>
      </c>
      <c r="B333" s="57" t="s">
        <v>147</v>
      </c>
      <c r="C333" s="57" t="s">
        <v>4262</v>
      </c>
      <c r="D333" s="57">
        <v>1</v>
      </c>
      <c r="E333" s="58" t="s">
        <v>4264</v>
      </c>
      <c r="F333" s="57" t="s">
        <v>419</v>
      </c>
      <c r="G333" s="57" t="s">
        <v>0</v>
      </c>
      <c r="H333" s="72">
        <v>2000000000</v>
      </c>
      <c r="I333" s="72"/>
      <c r="J333" s="72"/>
      <c r="K333" s="72">
        <f t="shared" si="10"/>
        <v>2000000000</v>
      </c>
      <c r="L333" s="34"/>
    </row>
    <row r="334" spans="1:12" ht="18" customHeight="1">
      <c r="A334" s="11">
        <v>328</v>
      </c>
      <c r="B334" s="57" t="s">
        <v>147</v>
      </c>
      <c r="C334" s="57" t="s">
        <v>4262</v>
      </c>
      <c r="D334" s="57">
        <v>1</v>
      </c>
      <c r="E334" s="58" t="s">
        <v>4268</v>
      </c>
      <c r="F334" s="57" t="s">
        <v>419</v>
      </c>
      <c r="G334" s="57" t="s">
        <v>0</v>
      </c>
      <c r="H334" s="72">
        <v>5200000000</v>
      </c>
      <c r="I334" s="72"/>
      <c r="J334" s="72"/>
      <c r="K334" s="72">
        <f t="shared" si="10"/>
        <v>5200000000</v>
      </c>
      <c r="L334" s="34"/>
    </row>
    <row r="335" spans="1:12" ht="18" customHeight="1">
      <c r="A335" s="11">
        <v>329</v>
      </c>
      <c r="B335" s="57" t="s">
        <v>147</v>
      </c>
      <c r="C335" s="57" t="s">
        <v>4262</v>
      </c>
      <c r="D335" s="57">
        <v>1</v>
      </c>
      <c r="E335" s="58" t="s">
        <v>4263</v>
      </c>
      <c r="F335" s="57" t="s">
        <v>417</v>
      </c>
      <c r="G335" s="57" t="s">
        <v>0</v>
      </c>
      <c r="H335" s="72">
        <v>1852744000</v>
      </c>
      <c r="I335" s="72"/>
      <c r="J335" s="72"/>
      <c r="K335" s="72">
        <f t="shared" ref="K335:K366" si="11">H335+I335+J335</f>
        <v>1852744000</v>
      </c>
      <c r="L335" s="34"/>
    </row>
    <row r="336" spans="1:12" ht="18" customHeight="1">
      <c r="A336" s="11">
        <v>330</v>
      </c>
      <c r="B336" s="12" t="s">
        <v>147</v>
      </c>
      <c r="C336" s="11" t="s">
        <v>66</v>
      </c>
      <c r="D336" s="11">
        <v>1</v>
      </c>
      <c r="E336" s="13" t="s">
        <v>4266</v>
      </c>
      <c r="F336" s="11" t="s">
        <v>419</v>
      </c>
      <c r="G336" s="11" t="s">
        <v>0</v>
      </c>
      <c r="H336" s="45">
        <v>4100496817</v>
      </c>
      <c r="I336" s="45">
        <v>0</v>
      </c>
      <c r="J336" s="45">
        <v>0</v>
      </c>
      <c r="K336" s="103">
        <f t="shared" si="11"/>
        <v>4100496817</v>
      </c>
      <c r="L336" s="21"/>
    </row>
    <row r="337" spans="1:12" ht="18" customHeight="1">
      <c r="A337" s="11">
        <v>331</v>
      </c>
      <c r="B337" s="12" t="s">
        <v>147</v>
      </c>
      <c r="C337" s="11" t="s">
        <v>66</v>
      </c>
      <c r="D337" s="11">
        <v>1</v>
      </c>
      <c r="E337" s="13" t="s">
        <v>4250</v>
      </c>
      <c r="F337" s="11" t="s">
        <v>417</v>
      </c>
      <c r="G337" s="11" t="s">
        <v>0</v>
      </c>
      <c r="H337" s="45">
        <v>130000000</v>
      </c>
      <c r="I337" s="45">
        <v>0</v>
      </c>
      <c r="J337" s="45">
        <v>0</v>
      </c>
      <c r="K337" s="103">
        <f t="shared" si="11"/>
        <v>130000000</v>
      </c>
      <c r="L337" s="21"/>
    </row>
    <row r="338" spans="1:12" ht="18" customHeight="1">
      <c r="A338" s="11">
        <v>332</v>
      </c>
      <c r="B338" s="12" t="s">
        <v>147</v>
      </c>
      <c r="C338" s="32" t="s">
        <v>66</v>
      </c>
      <c r="D338" s="32">
        <v>1</v>
      </c>
      <c r="E338" s="58" t="s">
        <v>4257</v>
      </c>
      <c r="F338" s="32" t="s">
        <v>149</v>
      </c>
      <c r="G338" s="32" t="s">
        <v>18</v>
      </c>
      <c r="H338" s="45">
        <v>800000000</v>
      </c>
      <c r="I338" s="45">
        <v>0</v>
      </c>
      <c r="J338" s="45">
        <v>0</v>
      </c>
      <c r="K338" s="103">
        <f t="shared" si="11"/>
        <v>800000000</v>
      </c>
      <c r="L338" s="21"/>
    </row>
    <row r="339" spans="1:12" ht="18" customHeight="1">
      <c r="A339" s="11">
        <v>333</v>
      </c>
      <c r="B339" s="32" t="s">
        <v>4435</v>
      </c>
      <c r="C339" s="32" t="s">
        <v>4436</v>
      </c>
      <c r="D339" s="32">
        <v>1</v>
      </c>
      <c r="E339" s="208" t="s">
        <v>4439</v>
      </c>
      <c r="F339" s="32" t="s">
        <v>149</v>
      </c>
      <c r="G339" s="32" t="s">
        <v>18</v>
      </c>
      <c r="H339" s="68">
        <v>10000000</v>
      </c>
      <c r="I339" s="68"/>
      <c r="J339" s="68"/>
      <c r="K339" s="68">
        <f t="shared" si="11"/>
        <v>10000000</v>
      </c>
      <c r="L339" s="29"/>
    </row>
    <row r="340" spans="1:12" ht="18" customHeight="1">
      <c r="A340" s="11">
        <v>334</v>
      </c>
      <c r="B340" s="32" t="s">
        <v>4435</v>
      </c>
      <c r="C340" s="32" t="s">
        <v>4436</v>
      </c>
      <c r="D340" s="32">
        <v>1</v>
      </c>
      <c r="E340" s="33" t="s">
        <v>4437</v>
      </c>
      <c r="F340" s="32" t="s">
        <v>419</v>
      </c>
      <c r="G340" s="32" t="s">
        <v>26</v>
      </c>
      <c r="H340" s="68">
        <v>113624882</v>
      </c>
      <c r="I340" s="68"/>
      <c r="J340" s="68"/>
      <c r="K340" s="68">
        <f t="shared" si="11"/>
        <v>113624882</v>
      </c>
      <c r="L340" s="29"/>
    </row>
    <row r="341" spans="1:12" ht="18" customHeight="1">
      <c r="A341" s="11">
        <v>335</v>
      </c>
      <c r="B341" s="32" t="s">
        <v>4435</v>
      </c>
      <c r="C341" s="32" t="s">
        <v>4436</v>
      </c>
      <c r="D341" s="32">
        <v>1</v>
      </c>
      <c r="E341" s="33" t="s">
        <v>4438</v>
      </c>
      <c r="F341" s="32" t="s">
        <v>419</v>
      </c>
      <c r="G341" s="32" t="s">
        <v>26</v>
      </c>
      <c r="H341" s="68">
        <v>71671078</v>
      </c>
      <c r="I341" s="68"/>
      <c r="J341" s="68"/>
      <c r="K341" s="68">
        <f t="shared" si="11"/>
        <v>71671078</v>
      </c>
      <c r="L341" s="29"/>
    </row>
    <row r="342" spans="1:12" ht="18" customHeight="1">
      <c r="A342" s="11">
        <v>336</v>
      </c>
      <c r="B342" s="32" t="s">
        <v>4435</v>
      </c>
      <c r="C342" s="11" t="s">
        <v>115</v>
      </c>
      <c r="D342" s="11">
        <v>1</v>
      </c>
      <c r="E342" s="20" t="s">
        <v>4440</v>
      </c>
      <c r="F342" s="32" t="s">
        <v>419</v>
      </c>
      <c r="G342" s="32" t="s">
        <v>26</v>
      </c>
      <c r="H342" s="68">
        <v>247271110</v>
      </c>
      <c r="I342" s="68">
        <v>4826690</v>
      </c>
      <c r="J342" s="68">
        <v>0</v>
      </c>
      <c r="K342" s="68">
        <f t="shared" si="11"/>
        <v>252097800</v>
      </c>
      <c r="L342" s="29"/>
    </row>
    <row r="343" spans="1:12" ht="18" customHeight="1">
      <c r="A343" s="11">
        <v>337</v>
      </c>
      <c r="B343" s="32" t="s">
        <v>4435</v>
      </c>
      <c r="C343" s="11" t="s">
        <v>115</v>
      </c>
      <c r="D343" s="11">
        <v>1</v>
      </c>
      <c r="E343" s="20" t="s">
        <v>4441</v>
      </c>
      <c r="F343" s="32" t="s">
        <v>419</v>
      </c>
      <c r="G343" s="32" t="s">
        <v>26</v>
      </c>
      <c r="H343" s="68">
        <v>55870767</v>
      </c>
      <c r="I343" s="68">
        <v>0</v>
      </c>
      <c r="J343" s="68">
        <v>0</v>
      </c>
      <c r="K343" s="68">
        <f t="shared" si="11"/>
        <v>55870767</v>
      </c>
      <c r="L343" s="29"/>
    </row>
    <row r="344" spans="1:12" ht="18" customHeight="1">
      <c r="A344" s="11">
        <v>338</v>
      </c>
      <c r="B344" s="32" t="s">
        <v>4435</v>
      </c>
      <c r="C344" s="11" t="s">
        <v>115</v>
      </c>
      <c r="D344" s="11">
        <v>1</v>
      </c>
      <c r="E344" s="20" t="s">
        <v>4442</v>
      </c>
      <c r="F344" s="32" t="s">
        <v>419</v>
      </c>
      <c r="G344" s="32" t="s">
        <v>18</v>
      </c>
      <c r="H344" s="68">
        <v>379800224</v>
      </c>
      <c r="I344" s="68">
        <v>0</v>
      </c>
      <c r="J344" s="68">
        <v>0</v>
      </c>
      <c r="K344" s="68">
        <f t="shared" si="11"/>
        <v>379800224</v>
      </c>
      <c r="L344" s="29"/>
    </row>
    <row r="345" spans="1:12" ht="18" customHeight="1">
      <c r="A345" s="11">
        <v>339</v>
      </c>
      <c r="B345" s="32" t="s">
        <v>4435</v>
      </c>
      <c r="C345" s="11" t="s">
        <v>540</v>
      </c>
      <c r="D345" s="32">
        <v>1</v>
      </c>
      <c r="E345" s="33" t="s">
        <v>4443</v>
      </c>
      <c r="F345" s="32" t="s">
        <v>419</v>
      </c>
      <c r="G345" s="32" t="s">
        <v>26</v>
      </c>
      <c r="H345" s="68">
        <v>85655679</v>
      </c>
      <c r="I345" s="68"/>
      <c r="J345" s="68"/>
      <c r="K345" s="68">
        <f t="shared" si="11"/>
        <v>85655679</v>
      </c>
      <c r="L345" s="32"/>
    </row>
    <row r="346" spans="1:12" ht="18" customHeight="1">
      <c r="A346" s="11">
        <v>340</v>
      </c>
      <c r="B346" s="32" t="s">
        <v>4435</v>
      </c>
      <c r="C346" s="11" t="s">
        <v>540</v>
      </c>
      <c r="D346" s="32">
        <v>1</v>
      </c>
      <c r="E346" s="33" t="s">
        <v>4444</v>
      </c>
      <c r="F346" s="32" t="s">
        <v>419</v>
      </c>
      <c r="G346" s="32" t="s">
        <v>26</v>
      </c>
      <c r="H346" s="68">
        <v>26221126</v>
      </c>
      <c r="I346" s="68"/>
      <c r="J346" s="68"/>
      <c r="K346" s="68">
        <f t="shared" si="11"/>
        <v>26221126</v>
      </c>
      <c r="L346" s="29"/>
    </row>
    <row r="347" spans="1:12" ht="18" customHeight="1">
      <c r="A347" s="11">
        <v>341</v>
      </c>
      <c r="B347" s="32" t="s">
        <v>4435</v>
      </c>
      <c r="C347" s="32" t="s">
        <v>170</v>
      </c>
      <c r="D347" s="32">
        <v>1</v>
      </c>
      <c r="E347" s="33" t="s">
        <v>4445</v>
      </c>
      <c r="F347" s="32" t="s">
        <v>417</v>
      </c>
      <c r="G347" s="32" t="s">
        <v>253</v>
      </c>
      <c r="H347" s="68">
        <v>50000000</v>
      </c>
      <c r="I347" s="68">
        <v>0</v>
      </c>
      <c r="J347" s="68">
        <v>0</v>
      </c>
      <c r="K347" s="68">
        <f t="shared" si="11"/>
        <v>50000000</v>
      </c>
      <c r="L347" s="29" t="s">
        <v>2976</v>
      </c>
    </row>
    <row r="348" spans="1:12" ht="18" customHeight="1">
      <c r="A348" s="11">
        <v>342</v>
      </c>
      <c r="B348" s="32" t="s">
        <v>4435</v>
      </c>
      <c r="C348" s="11" t="s">
        <v>4446</v>
      </c>
      <c r="D348" s="11">
        <v>1</v>
      </c>
      <c r="E348" s="20" t="s">
        <v>4447</v>
      </c>
      <c r="F348" s="11" t="s">
        <v>419</v>
      </c>
      <c r="G348" s="32" t="s">
        <v>26</v>
      </c>
      <c r="H348" s="68">
        <v>45449951</v>
      </c>
      <c r="I348" s="68"/>
      <c r="J348" s="68"/>
      <c r="K348" s="68">
        <f t="shared" si="11"/>
        <v>45449951</v>
      </c>
      <c r="L348" s="11"/>
    </row>
    <row r="349" spans="1:12" ht="18" customHeight="1">
      <c r="A349" s="11">
        <v>343</v>
      </c>
      <c r="B349" s="32" t="s">
        <v>4435</v>
      </c>
      <c r="C349" s="11" t="s">
        <v>4446</v>
      </c>
      <c r="D349" s="11">
        <v>1</v>
      </c>
      <c r="E349" s="20" t="s">
        <v>4448</v>
      </c>
      <c r="F349" s="11" t="s">
        <v>419</v>
      </c>
      <c r="G349" s="32" t="s">
        <v>26</v>
      </c>
      <c r="H349" s="68">
        <v>31884563</v>
      </c>
      <c r="I349" s="68"/>
      <c r="J349" s="68"/>
      <c r="K349" s="68">
        <f t="shared" si="11"/>
        <v>31884563</v>
      </c>
      <c r="L349" s="11"/>
    </row>
    <row r="350" spans="1:12" ht="18" customHeight="1">
      <c r="A350" s="11">
        <v>344</v>
      </c>
      <c r="B350" s="32" t="s">
        <v>4435</v>
      </c>
      <c r="C350" s="32" t="s">
        <v>122</v>
      </c>
      <c r="D350" s="32">
        <v>1</v>
      </c>
      <c r="E350" s="33" t="s">
        <v>4450</v>
      </c>
      <c r="F350" s="32" t="s">
        <v>419</v>
      </c>
      <c r="G350" s="32" t="s">
        <v>1</v>
      </c>
      <c r="H350" s="68">
        <v>200000000</v>
      </c>
      <c r="I350" s="68"/>
      <c r="J350" s="68"/>
      <c r="K350" s="68">
        <f t="shared" si="11"/>
        <v>200000000</v>
      </c>
      <c r="L350" s="11"/>
    </row>
    <row r="351" spans="1:12" ht="18" customHeight="1">
      <c r="A351" s="11">
        <v>345</v>
      </c>
      <c r="B351" s="32" t="s">
        <v>4435</v>
      </c>
      <c r="C351" s="32" t="s">
        <v>122</v>
      </c>
      <c r="D351" s="32">
        <v>1</v>
      </c>
      <c r="E351" s="33" t="s">
        <v>4449</v>
      </c>
      <c r="F351" s="32" t="s">
        <v>419</v>
      </c>
      <c r="G351" s="32" t="s">
        <v>18</v>
      </c>
      <c r="H351" s="68">
        <v>600000000</v>
      </c>
      <c r="I351" s="68"/>
      <c r="J351" s="68"/>
      <c r="K351" s="68">
        <f t="shared" si="11"/>
        <v>600000000</v>
      </c>
      <c r="L351" s="11"/>
    </row>
    <row r="352" spans="1:12" ht="18" customHeight="1">
      <c r="A352" s="11">
        <v>346</v>
      </c>
      <c r="B352" s="32" t="s">
        <v>4435</v>
      </c>
      <c r="C352" s="32" t="s">
        <v>506</v>
      </c>
      <c r="D352" s="32">
        <v>1</v>
      </c>
      <c r="E352" s="33" t="s">
        <v>4451</v>
      </c>
      <c r="F352" s="32" t="s">
        <v>417</v>
      </c>
      <c r="G352" s="32" t="s">
        <v>26</v>
      </c>
      <c r="H352" s="68">
        <v>126005121</v>
      </c>
      <c r="I352" s="68"/>
      <c r="J352" s="68"/>
      <c r="K352" s="68">
        <f t="shared" si="11"/>
        <v>126005121</v>
      </c>
      <c r="L352" s="11"/>
    </row>
    <row r="353" spans="1:12" ht="18" customHeight="1">
      <c r="A353" s="11">
        <v>347</v>
      </c>
      <c r="B353" s="32" t="s">
        <v>4435</v>
      </c>
      <c r="C353" s="32" t="s">
        <v>193</v>
      </c>
      <c r="D353" s="32">
        <v>1</v>
      </c>
      <c r="E353" s="33" t="s">
        <v>4453</v>
      </c>
      <c r="F353" s="32" t="s">
        <v>419</v>
      </c>
      <c r="G353" s="32" t="s">
        <v>26</v>
      </c>
      <c r="H353" s="68">
        <v>129357000</v>
      </c>
      <c r="I353" s="68"/>
      <c r="J353" s="68"/>
      <c r="K353" s="68">
        <f t="shared" si="11"/>
        <v>129357000</v>
      </c>
      <c r="L353" s="29"/>
    </row>
    <row r="354" spans="1:12" ht="18" customHeight="1">
      <c r="A354" s="11">
        <v>348</v>
      </c>
      <c r="B354" s="32" t="s">
        <v>4435</v>
      </c>
      <c r="C354" s="32" t="s">
        <v>193</v>
      </c>
      <c r="D354" s="32">
        <v>1</v>
      </c>
      <c r="E354" s="33" t="s">
        <v>4452</v>
      </c>
      <c r="F354" s="32" t="s">
        <v>419</v>
      </c>
      <c r="G354" s="32" t="s">
        <v>26</v>
      </c>
      <c r="H354" s="68">
        <v>60000000</v>
      </c>
      <c r="I354" s="68"/>
      <c r="J354" s="68"/>
      <c r="K354" s="68">
        <f t="shared" si="11"/>
        <v>60000000</v>
      </c>
      <c r="L354" s="11"/>
    </row>
    <row r="355" spans="1:12" ht="18" customHeight="1">
      <c r="A355" s="11">
        <v>349</v>
      </c>
      <c r="B355" s="32" t="s">
        <v>4435</v>
      </c>
      <c r="C355" s="11" t="s">
        <v>4454</v>
      </c>
      <c r="D355" s="32">
        <v>1</v>
      </c>
      <c r="E355" s="20" t="s">
        <v>4456</v>
      </c>
      <c r="F355" s="32" t="s">
        <v>419</v>
      </c>
      <c r="G355" s="32" t="s">
        <v>26</v>
      </c>
      <c r="H355" s="68">
        <v>40205726</v>
      </c>
      <c r="I355" s="68"/>
      <c r="J355" s="68"/>
      <c r="K355" s="68">
        <f t="shared" si="11"/>
        <v>40205726</v>
      </c>
      <c r="L355" s="29"/>
    </row>
    <row r="356" spans="1:12" ht="18" customHeight="1">
      <c r="A356" s="11">
        <v>350</v>
      </c>
      <c r="B356" s="32" t="s">
        <v>4435</v>
      </c>
      <c r="C356" s="11" t="s">
        <v>4454</v>
      </c>
      <c r="D356" s="11">
        <v>1</v>
      </c>
      <c r="E356" s="20" t="s">
        <v>4455</v>
      </c>
      <c r="F356" s="32" t="s">
        <v>419</v>
      </c>
      <c r="G356" s="32" t="s">
        <v>26</v>
      </c>
      <c r="H356" s="68">
        <v>30113199</v>
      </c>
      <c r="I356" s="68"/>
      <c r="J356" s="68"/>
      <c r="K356" s="68">
        <f t="shared" si="11"/>
        <v>30113199</v>
      </c>
      <c r="L356" s="29"/>
    </row>
    <row r="357" spans="1:12" ht="18" customHeight="1">
      <c r="A357" s="11">
        <v>351</v>
      </c>
      <c r="B357" s="32" t="s">
        <v>4435</v>
      </c>
      <c r="C357" s="11" t="s">
        <v>4454</v>
      </c>
      <c r="D357" s="11">
        <v>1</v>
      </c>
      <c r="E357" s="20" t="s">
        <v>4459</v>
      </c>
      <c r="F357" s="32" t="s">
        <v>419</v>
      </c>
      <c r="G357" s="32" t="s">
        <v>1</v>
      </c>
      <c r="H357" s="68">
        <v>43701878</v>
      </c>
      <c r="I357" s="68"/>
      <c r="J357" s="68"/>
      <c r="K357" s="68">
        <f t="shared" si="11"/>
        <v>43701878</v>
      </c>
      <c r="L357" s="11"/>
    </row>
    <row r="358" spans="1:12" ht="18" customHeight="1">
      <c r="A358" s="11">
        <v>352</v>
      </c>
      <c r="B358" s="32" t="s">
        <v>4435</v>
      </c>
      <c r="C358" s="68" t="s">
        <v>4454</v>
      </c>
      <c r="D358" s="114">
        <v>1</v>
      </c>
      <c r="E358" s="33" t="s">
        <v>4457</v>
      </c>
      <c r="F358" s="32" t="s">
        <v>419</v>
      </c>
      <c r="G358" s="32" t="s">
        <v>1</v>
      </c>
      <c r="H358" s="68">
        <v>53151188</v>
      </c>
      <c r="I358" s="68"/>
      <c r="J358" s="68"/>
      <c r="K358" s="68">
        <f t="shared" si="11"/>
        <v>53151188</v>
      </c>
      <c r="L358" s="11"/>
    </row>
    <row r="359" spans="1:12" ht="18" customHeight="1">
      <c r="A359" s="11">
        <v>353</v>
      </c>
      <c r="B359" s="32" t="s">
        <v>4435</v>
      </c>
      <c r="C359" s="32" t="s">
        <v>4454</v>
      </c>
      <c r="D359" s="32">
        <v>1</v>
      </c>
      <c r="E359" s="33" t="s">
        <v>4458</v>
      </c>
      <c r="F359" s="32" t="s">
        <v>419</v>
      </c>
      <c r="G359" s="32" t="s">
        <v>26</v>
      </c>
      <c r="H359" s="68">
        <v>59143085</v>
      </c>
      <c r="I359" s="68"/>
      <c r="J359" s="68"/>
      <c r="K359" s="68">
        <f t="shared" si="11"/>
        <v>59143085</v>
      </c>
      <c r="L359" s="11"/>
    </row>
    <row r="360" spans="1:12" ht="18" customHeight="1">
      <c r="A360" s="11">
        <v>354</v>
      </c>
      <c r="B360" s="32" t="s">
        <v>4435</v>
      </c>
      <c r="C360" s="11" t="s">
        <v>4460</v>
      </c>
      <c r="D360" s="32">
        <v>1</v>
      </c>
      <c r="E360" s="33" t="s">
        <v>4461</v>
      </c>
      <c r="F360" s="32" t="s">
        <v>417</v>
      </c>
      <c r="G360" s="32" t="s">
        <v>26</v>
      </c>
      <c r="H360" s="35">
        <v>111462000</v>
      </c>
      <c r="I360" s="35"/>
      <c r="J360" s="35"/>
      <c r="K360" s="68">
        <f t="shared" si="11"/>
        <v>111462000</v>
      </c>
      <c r="L360" s="29"/>
    </row>
    <row r="361" spans="1:12" ht="18" customHeight="1">
      <c r="A361" s="11">
        <v>355</v>
      </c>
      <c r="B361" s="32" t="s">
        <v>4648</v>
      </c>
      <c r="C361" s="32" t="s">
        <v>4649</v>
      </c>
      <c r="D361" s="32">
        <v>1</v>
      </c>
      <c r="E361" s="33" t="s">
        <v>4650</v>
      </c>
      <c r="F361" s="32" t="s">
        <v>149</v>
      </c>
      <c r="G361" s="32" t="s">
        <v>26</v>
      </c>
      <c r="H361" s="68">
        <v>1500000000</v>
      </c>
      <c r="I361" s="68">
        <v>0</v>
      </c>
      <c r="J361" s="68">
        <v>0</v>
      </c>
      <c r="K361" s="68">
        <f t="shared" si="11"/>
        <v>1500000000</v>
      </c>
      <c r="L361" s="11"/>
    </row>
    <row r="362" spans="1:12" ht="18" customHeight="1">
      <c r="A362" s="11">
        <v>356</v>
      </c>
      <c r="B362" s="32" t="s">
        <v>4648</v>
      </c>
      <c r="C362" s="32" t="s">
        <v>4649</v>
      </c>
      <c r="D362" s="32">
        <v>1</v>
      </c>
      <c r="E362" s="33" t="s">
        <v>4651</v>
      </c>
      <c r="F362" s="32" t="s">
        <v>149</v>
      </c>
      <c r="G362" s="32" t="s">
        <v>31</v>
      </c>
      <c r="H362" s="68">
        <v>1000000000</v>
      </c>
      <c r="I362" s="68"/>
      <c r="J362" s="68"/>
      <c r="K362" s="68">
        <f t="shared" si="11"/>
        <v>1000000000</v>
      </c>
      <c r="L362" s="32" t="s">
        <v>329</v>
      </c>
    </row>
    <row r="363" spans="1:12" ht="18" customHeight="1">
      <c r="A363" s="11">
        <v>357</v>
      </c>
      <c r="B363" s="12" t="s">
        <v>14</v>
      </c>
      <c r="C363" s="42" t="s">
        <v>19</v>
      </c>
      <c r="D363" s="42">
        <v>2</v>
      </c>
      <c r="E363" s="43" t="s">
        <v>1804</v>
      </c>
      <c r="F363" s="42" t="s">
        <v>419</v>
      </c>
      <c r="G363" s="42" t="s">
        <v>18</v>
      </c>
      <c r="H363" s="164">
        <v>8000000000</v>
      </c>
      <c r="I363" s="164">
        <v>0</v>
      </c>
      <c r="J363" s="164">
        <v>0</v>
      </c>
      <c r="K363" s="164">
        <f t="shared" si="11"/>
        <v>8000000000</v>
      </c>
      <c r="L363" s="200"/>
    </row>
    <row r="364" spans="1:12" ht="18" customHeight="1">
      <c r="A364" s="11">
        <v>358</v>
      </c>
      <c r="B364" s="12" t="s">
        <v>14</v>
      </c>
      <c r="C364" s="42" t="s">
        <v>19</v>
      </c>
      <c r="D364" s="32">
        <v>2</v>
      </c>
      <c r="E364" s="13" t="s">
        <v>1803</v>
      </c>
      <c r="F364" s="32" t="s">
        <v>419</v>
      </c>
      <c r="G364" s="32" t="s">
        <v>18</v>
      </c>
      <c r="H364" s="45">
        <v>500000000</v>
      </c>
      <c r="I364" s="45">
        <v>0</v>
      </c>
      <c r="J364" s="45">
        <v>0</v>
      </c>
      <c r="K364" s="45">
        <f t="shared" si="11"/>
        <v>500000000</v>
      </c>
      <c r="L364" s="29"/>
    </row>
    <row r="365" spans="1:12" ht="18" customHeight="1">
      <c r="A365" s="11">
        <v>359</v>
      </c>
      <c r="B365" s="12" t="s">
        <v>14</v>
      </c>
      <c r="C365" s="42" t="s">
        <v>19</v>
      </c>
      <c r="D365" s="32">
        <v>2</v>
      </c>
      <c r="E365" s="13" t="s">
        <v>1802</v>
      </c>
      <c r="F365" s="32" t="s">
        <v>419</v>
      </c>
      <c r="G365" s="32" t="s">
        <v>18</v>
      </c>
      <c r="H365" s="45">
        <v>500000000</v>
      </c>
      <c r="I365" s="45">
        <v>0</v>
      </c>
      <c r="J365" s="45">
        <v>0</v>
      </c>
      <c r="K365" s="45">
        <f t="shared" si="11"/>
        <v>500000000</v>
      </c>
      <c r="L365" s="29"/>
    </row>
    <row r="366" spans="1:12" ht="18" customHeight="1">
      <c r="A366" s="11">
        <v>360</v>
      </c>
      <c r="B366" s="12" t="s">
        <v>14</v>
      </c>
      <c r="C366" s="42" t="s">
        <v>19</v>
      </c>
      <c r="D366" s="32">
        <v>2</v>
      </c>
      <c r="E366" s="33" t="s">
        <v>1801</v>
      </c>
      <c r="F366" s="42" t="s">
        <v>419</v>
      </c>
      <c r="G366" s="42" t="s">
        <v>26</v>
      </c>
      <c r="H366" s="45">
        <v>200000000</v>
      </c>
      <c r="I366" s="45">
        <v>0</v>
      </c>
      <c r="J366" s="45">
        <v>0</v>
      </c>
      <c r="K366" s="45">
        <f t="shared" si="11"/>
        <v>200000000</v>
      </c>
      <c r="L366" s="66"/>
    </row>
    <row r="367" spans="1:12" ht="18" customHeight="1">
      <c r="A367" s="11">
        <v>361</v>
      </c>
      <c r="B367" s="32" t="s">
        <v>14</v>
      </c>
      <c r="C367" s="12" t="s">
        <v>15</v>
      </c>
      <c r="D367" s="32">
        <v>2</v>
      </c>
      <c r="E367" s="33" t="s">
        <v>1809</v>
      </c>
      <c r="F367" s="57" t="s">
        <v>419</v>
      </c>
      <c r="G367" s="42" t="s">
        <v>26</v>
      </c>
      <c r="H367" s="45">
        <v>40000000</v>
      </c>
      <c r="I367" s="103">
        <v>0</v>
      </c>
      <c r="J367" s="103">
        <v>0</v>
      </c>
      <c r="K367" s="103">
        <f t="shared" ref="K367:K398" si="12">H367+I367+J367</f>
        <v>40000000</v>
      </c>
      <c r="L367" s="29"/>
    </row>
    <row r="368" spans="1:12" ht="18" customHeight="1">
      <c r="A368" s="11">
        <v>362</v>
      </c>
      <c r="B368" s="32" t="s">
        <v>14</v>
      </c>
      <c r="C368" s="12" t="s">
        <v>15</v>
      </c>
      <c r="D368" s="32">
        <v>2</v>
      </c>
      <c r="E368" s="13" t="s">
        <v>1805</v>
      </c>
      <c r="F368" s="57" t="s">
        <v>419</v>
      </c>
      <c r="G368" s="42" t="s">
        <v>26</v>
      </c>
      <c r="H368" s="45">
        <v>500000000</v>
      </c>
      <c r="I368" s="103">
        <v>0</v>
      </c>
      <c r="J368" s="103">
        <v>0</v>
      </c>
      <c r="K368" s="103">
        <f t="shared" si="12"/>
        <v>500000000</v>
      </c>
      <c r="L368" s="29"/>
    </row>
    <row r="369" spans="1:12" ht="18" customHeight="1">
      <c r="A369" s="11">
        <v>363</v>
      </c>
      <c r="B369" s="32" t="s">
        <v>14</v>
      </c>
      <c r="C369" s="12" t="s">
        <v>15</v>
      </c>
      <c r="D369" s="32">
        <v>2</v>
      </c>
      <c r="E369" s="33" t="s">
        <v>1807</v>
      </c>
      <c r="F369" s="57" t="s">
        <v>419</v>
      </c>
      <c r="G369" s="42" t="s">
        <v>26</v>
      </c>
      <c r="H369" s="45">
        <v>40000000</v>
      </c>
      <c r="I369" s="103">
        <v>0</v>
      </c>
      <c r="J369" s="103">
        <v>0</v>
      </c>
      <c r="K369" s="103">
        <f t="shared" si="12"/>
        <v>40000000</v>
      </c>
      <c r="L369" s="29"/>
    </row>
    <row r="370" spans="1:12" ht="18" customHeight="1">
      <c r="A370" s="11">
        <v>364</v>
      </c>
      <c r="B370" s="32" t="s">
        <v>14</v>
      </c>
      <c r="C370" s="12" t="s">
        <v>15</v>
      </c>
      <c r="D370" s="32">
        <v>2</v>
      </c>
      <c r="E370" s="33" t="s">
        <v>1810</v>
      </c>
      <c r="F370" s="57" t="s">
        <v>419</v>
      </c>
      <c r="G370" s="42" t="s">
        <v>26</v>
      </c>
      <c r="H370" s="45">
        <v>40000000</v>
      </c>
      <c r="I370" s="103">
        <v>0</v>
      </c>
      <c r="J370" s="103">
        <v>0</v>
      </c>
      <c r="K370" s="103">
        <f t="shared" si="12"/>
        <v>40000000</v>
      </c>
      <c r="L370" s="29"/>
    </row>
    <row r="371" spans="1:12" ht="18" customHeight="1">
      <c r="A371" s="11">
        <v>365</v>
      </c>
      <c r="B371" s="32" t="s">
        <v>14</v>
      </c>
      <c r="C371" s="12" t="s">
        <v>15</v>
      </c>
      <c r="D371" s="32">
        <v>2</v>
      </c>
      <c r="E371" s="13" t="s">
        <v>1806</v>
      </c>
      <c r="F371" s="57" t="s">
        <v>419</v>
      </c>
      <c r="G371" s="42" t="s">
        <v>26</v>
      </c>
      <c r="H371" s="45">
        <v>500000000</v>
      </c>
      <c r="I371" s="103">
        <v>0</v>
      </c>
      <c r="J371" s="103">
        <v>0</v>
      </c>
      <c r="K371" s="103">
        <f t="shared" si="12"/>
        <v>500000000</v>
      </c>
      <c r="L371" s="29"/>
    </row>
    <row r="372" spans="1:12" ht="18" customHeight="1">
      <c r="A372" s="11">
        <v>366</v>
      </c>
      <c r="B372" s="32" t="s">
        <v>14</v>
      </c>
      <c r="C372" s="12" t="s">
        <v>15</v>
      </c>
      <c r="D372" s="32">
        <v>2</v>
      </c>
      <c r="E372" s="33" t="s">
        <v>1808</v>
      </c>
      <c r="F372" s="57" t="s">
        <v>419</v>
      </c>
      <c r="G372" s="42" t="s">
        <v>26</v>
      </c>
      <c r="H372" s="45">
        <v>40000000</v>
      </c>
      <c r="I372" s="103">
        <v>0</v>
      </c>
      <c r="J372" s="103">
        <v>0</v>
      </c>
      <c r="K372" s="103">
        <f t="shared" si="12"/>
        <v>40000000</v>
      </c>
      <c r="L372" s="29"/>
    </row>
    <row r="373" spans="1:12" ht="18" customHeight="1">
      <c r="A373" s="11">
        <v>367</v>
      </c>
      <c r="B373" s="32" t="s">
        <v>287</v>
      </c>
      <c r="C373" s="32" t="s">
        <v>288</v>
      </c>
      <c r="D373" s="32">
        <v>2</v>
      </c>
      <c r="E373" s="39" t="s">
        <v>4675</v>
      </c>
      <c r="F373" s="32" t="s">
        <v>30</v>
      </c>
      <c r="G373" s="32" t="s">
        <v>31</v>
      </c>
      <c r="H373" s="45">
        <v>631400000000</v>
      </c>
      <c r="I373" s="45">
        <v>0</v>
      </c>
      <c r="J373" s="45">
        <v>0</v>
      </c>
      <c r="K373" s="45">
        <v>631400000000</v>
      </c>
      <c r="L373" s="29" t="s">
        <v>289</v>
      </c>
    </row>
    <row r="374" spans="1:12" ht="18" customHeight="1">
      <c r="A374" s="11">
        <v>368</v>
      </c>
      <c r="B374" s="57" t="s">
        <v>298</v>
      </c>
      <c r="C374" s="57" t="s">
        <v>332</v>
      </c>
      <c r="D374" s="57">
        <v>2</v>
      </c>
      <c r="E374" s="13" t="s">
        <v>470</v>
      </c>
      <c r="F374" s="57" t="s">
        <v>419</v>
      </c>
      <c r="G374" s="57" t="s">
        <v>26</v>
      </c>
      <c r="H374" s="72">
        <v>300000000</v>
      </c>
      <c r="I374" s="72"/>
      <c r="J374" s="72"/>
      <c r="K374" s="72">
        <f t="shared" ref="K374:K405" si="13">H374+I374+J374</f>
        <v>300000000</v>
      </c>
      <c r="L374" s="12"/>
    </row>
    <row r="375" spans="1:12" ht="18" customHeight="1">
      <c r="A375" s="11">
        <v>369</v>
      </c>
      <c r="B375" s="57" t="s">
        <v>298</v>
      </c>
      <c r="C375" s="57" t="s">
        <v>22</v>
      </c>
      <c r="D375" s="57">
        <v>2</v>
      </c>
      <c r="E375" s="13" t="s">
        <v>455</v>
      </c>
      <c r="F375" s="57" t="s">
        <v>442</v>
      </c>
      <c r="G375" s="57" t="s">
        <v>26</v>
      </c>
      <c r="H375" s="72">
        <v>30144000</v>
      </c>
      <c r="I375" s="72"/>
      <c r="J375" s="72"/>
      <c r="K375" s="72">
        <f t="shared" si="13"/>
        <v>30144000</v>
      </c>
      <c r="L375" s="69"/>
    </row>
    <row r="376" spans="1:12" ht="18" customHeight="1">
      <c r="A376" s="11">
        <v>370</v>
      </c>
      <c r="B376" s="57" t="s">
        <v>298</v>
      </c>
      <c r="C376" s="57" t="s">
        <v>22</v>
      </c>
      <c r="D376" s="57">
        <v>2</v>
      </c>
      <c r="E376" s="13" t="s">
        <v>468</v>
      </c>
      <c r="F376" s="57" t="s">
        <v>469</v>
      </c>
      <c r="G376" s="57" t="s">
        <v>26</v>
      </c>
      <c r="H376" s="72">
        <v>188580000</v>
      </c>
      <c r="I376" s="72"/>
      <c r="J376" s="72"/>
      <c r="K376" s="72">
        <f t="shared" si="13"/>
        <v>188580000</v>
      </c>
      <c r="L376" s="12"/>
    </row>
    <row r="377" spans="1:12" ht="18" customHeight="1">
      <c r="A377" s="11">
        <v>371</v>
      </c>
      <c r="B377" s="57" t="s">
        <v>298</v>
      </c>
      <c r="C377" s="57" t="s">
        <v>22</v>
      </c>
      <c r="D377" s="57">
        <v>2</v>
      </c>
      <c r="E377" s="13" t="s">
        <v>472</v>
      </c>
      <c r="F377" s="57" t="s">
        <v>442</v>
      </c>
      <c r="G377" s="57" t="s">
        <v>18</v>
      </c>
      <c r="H377" s="72">
        <v>1138880000</v>
      </c>
      <c r="I377" s="72"/>
      <c r="J377" s="72"/>
      <c r="K377" s="72">
        <f t="shared" si="13"/>
        <v>1138880000</v>
      </c>
      <c r="L377" s="57"/>
    </row>
    <row r="378" spans="1:12" ht="18" customHeight="1">
      <c r="A378" s="11">
        <v>372</v>
      </c>
      <c r="B378" s="57" t="s">
        <v>21</v>
      </c>
      <c r="C378" s="57" t="s">
        <v>115</v>
      </c>
      <c r="D378" s="57">
        <v>2</v>
      </c>
      <c r="E378" s="13" t="s">
        <v>471</v>
      </c>
      <c r="F378" s="57" t="s">
        <v>419</v>
      </c>
      <c r="G378" s="57" t="s">
        <v>26</v>
      </c>
      <c r="H378" s="72">
        <v>308465000</v>
      </c>
      <c r="I378" s="72"/>
      <c r="J378" s="72"/>
      <c r="K378" s="72">
        <f t="shared" si="13"/>
        <v>308465000</v>
      </c>
      <c r="L378" s="12"/>
    </row>
    <row r="379" spans="1:12" ht="18" customHeight="1">
      <c r="A379" s="11">
        <v>373</v>
      </c>
      <c r="B379" s="57" t="s">
        <v>298</v>
      </c>
      <c r="C379" s="57" t="s">
        <v>307</v>
      </c>
      <c r="D379" s="57">
        <v>2</v>
      </c>
      <c r="E379" s="13" t="s">
        <v>454</v>
      </c>
      <c r="F379" s="57" t="s">
        <v>419</v>
      </c>
      <c r="G379" s="57" t="s">
        <v>26</v>
      </c>
      <c r="H379" s="72">
        <v>30000000</v>
      </c>
      <c r="I379" s="72"/>
      <c r="J379" s="72"/>
      <c r="K379" s="72">
        <f t="shared" si="13"/>
        <v>30000000</v>
      </c>
      <c r="L379" s="57"/>
    </row>
    <row r="380" spans="1:12" ht="18" customHeight="1">
      <c r="A380" s="11">
        <v>374</v>
      </c>
      <c r="B380" s="57" t="s">
        <v>21</v>
      </c>
      <c r="C380" s="57" t="s">
        <v>450</v>
      </c>
      <c r="D380" s="57">
        <v>2</v>
      </c>
      <c r="E380" s="13" t="s">
        <v>453</v>
      </c>
      <c r="F380" s="57" t="s">
        <v>417</v>
      </c>
      <c r="G380" s="57" t="s">
        <v>18</v>
      </c>
      <c r="H380" s="72">
        <v>26512305</v>
      </c>
      <c r="I380" s="72"/>
      <c r="J380" s="72"/>
      <c r="K380" s="72">
        <f t="shared" si="13"/>
        <v>26512305</v>
      </c>
      <c r="L380" s="69"/>
    </row>
    <row r="381" spans="1:12" ht="18" customHeight="1">
      <c r="A381" s="11">
        <v>375</v>
      </c>
      <c r="B381" s="57" t="s">
        <v>21</v>
      </c>
      <c r="C381" s="57" t="s">
        <v>450</v>
      </c>
      <c r="D381" s="57">
        <v>2</v>
      </c>
      <c r="E381" s="13" t="s">
        <v>451</v>
      </c>
      <c r="F381" s="57" t="s">
        <v>417</v>
      </c>
      <c r="G381" s="57" t="s">
        <v>18</v>
      </c>
      <c r="H381" s="72">
        <v>21256375</v>
      </c>
      <c r="I381" s="72"/>
      <c r="J381" s="72"/>
      <c r="K381" s="72">
        <f t="shared" si="13"/>
        <v>21256375</v>
      </c>
      <c r="L381" s="57"/>
    </row>
    <row r="382" spans="1:12" ht="18" customHeight="1">
      <c r="A382" s="11">
        <v>376</v>
      </c>
      <c r="B382" s="57" t="s">
        <v>298</v>
      </c>
      <c r="C382" s="57" t="s">
        <v>450</v>
      </c>
      <c r="D382" s="57">
        <v>2</v>
      </c>
      <c r="E382" s="13" t="s">
        <v>462</v>
      </c>
      <c r="F382" s="57" t="s">
        <v>417</v>
      </c>
      <c r="G382" s="57" t="s">
        <v>18</v>
      </c>
      <c r="H382" s="72">
        <v>41953801</v>
      </c>
      <c r="I382" s="72"/>
      <c r="J382" s="72"/>
      <c r="K382" s="72">
        <f t="shared" si="13"/>
        <v>41953801</v>
      </c>
      <c r="L382" s="12"/>
    </row>
    <row r="383" spans="1:12" ht="18" customHeight="1">
      <c r="A383" s="11">
        <v>377</v>
      </c>
      <c r="B383" s="57" t="s">
        <v>298</v>
      </c>
      <c r="C383" s="57" t="s">
        <v>386</v>
      </c>
      <c r="D383" s="57">
        <v>2</v>
      </c>
      <c r="E383" s="13" t="s">
        <v>467</v>
      </c>
      <c r="F383" s="57" t="s">
        <v>417</v>
      </c>
      <c r="G383" s="57" t="s">
        <v>26</v>
      </c>
      <c r="H383" s="72">
        <v>70000000</v>
      </c>
      <c r="I383" s="72"/>
      <c r="J383" s="72"/>
      <c r="K383" s="72">
        <f t="shared" si="13"/>
        <v>70000000</v>
      </c>
      <c r="L383" s="12"/>
    </row>
    <row r="384" spans="1:12" ht="18" customHeight="1">
      <c r="A384" s="11">
        <v>378</v>
      </c>
      <c r="B384" s="57" t="s">
        <v>298</v>
      </c>
      <c r="C384" s="57" t="s">
        <v>351</v>
      </c>
      <c r="D384" s="57">
        <v>2</v>
      </c>
      <c r="E384" s="13" t="s">
        <v>449</v>
      </c>
      <c r="F384" s="57" t="s">
        <v>419</v>
      </c>
      <c r="G384" s="57" t="s">
        <v>26</v>
      </c>
      <c r="H384" s="72">
        <v>20976899</v>
      </c>
      <c r="I384" s="72"/>
      <c r="J384" s="72"/>
      <c r="K384" s="72">
        <f t="shared" si="13"/>
        <v>20976899</v>
      </c>
      <c r="L384" s="69"/>
    </row>
    <row r="385" spans="1:12" ht="18" customHeight="1">
      <c r="A385" s="11">
        <v>379</v>
      </c>
      <c r="B385" s="57" t="s">
        <v>298</v>
      </c>
      <c r="C385" s="57" t="s">
        <v>351</v>
      </c>
      <c r="D385" s="57">
        <v>2</v>
      </c>
      <c r="E385" s="13" t="s">
        <v>463</v>
      </c>
      <c r="F385" s="57" t="s">
        <v>419</v>
      </c>
      <c r="G385" s="57" t="s">
        <v>26</v>
      </c>
      <c r="H385" s="72">
        <v>41953801</v>
      </c>
      <c r="I385" s="72"/>
      <c r="J385" s="72"/>
      <c r="K385" s="72">
        <f t="shared" si="13"/>
        <v>41953801</v>
      </c>
      <c r="L385" s="69"/>
    </row>
    <row r="386" spans="1:12" ht="18" customHeight="1">
      <c r="A386" s="11">
        <v>380</v>
      </c>
      <c r="B386" s="57" t="s">
        <v>298</v>
      </c>
      <c r="C386" s="57" t="s">
        <v>351</v>
      </c>
      <c r="D386" s="57">
        <v>2</v>
      </c>
      <c r="E386" s="13" t="s">
        <v>452</v>
      </c>
      <c r="F386" s="57" t="s">
        <v>419</v>
      </c>
      <c r="G386" s="57" t="s">
        <v>26</v>
      </c>
      <c r="H386" s="72">
        <v>22724975</v>
      </c>
      <c r="I386" s="72"/>
      <c r="J386" s="72"/>
      <c r="K386" s="72">
        <f t="shared" si="13"/>
        <v>22724975</v>
      </c>
      <c r="L386" s="69"/>
    </row>
    <row r="387" spans="1:12" ht="18" customHeight="1">
      <c r="A387" s="11">
        <v>381</v>
      </c>
      <c r="B387" s="57" t="s">
        <v>21</v>
      </c>
      <c r="C387" s="57" t="s">
        <v>351</v>
      </c>
      <c r="D387" s="57">
        <v>2</v>
      </c>
      <c r="E387" s="13" t="s">
        <v>466</v>
      </c>
      <c r="F387" s="57" t="s">
        <v>419</v>
      </c>
      <c r="G387" s="57" t="s">
        <v>26</v>
      </c>
      <c r="H387" s="72">
        <v>47198026</v>
      </c>
      <c r="I387" s="72"/>
      <c r="J387" s="72"/>
      <c r="K387" s="72">
        <f t="shared" si="13"/>
        <v>47198026</v>
      </c>
      <c r="L387" s="69"/>
    </row>
    <row r="388" spans="1:12" ht="18" customHeight="1">
      <c r="A388" s="11">
        <v>382</v>
      </c>
      <c r="B388" s="57" t="s">
        <v>298</v>
      </c>
      <c r="C388" s="57" t="s">
        <v>351</v>
      </c>
      <c r="D388" s="57">
        <v>2</v>
      </c>
      <c r="E388" s="13" t="s">
        <v>456</v>
      </c>
      <c r="F388" s="57" t="s">
        <v>419</v>
      </c>
      <c r="G388" s="57" t="s">
        <v>26</v>
      </c>
      <c r="H388" s="72">
        <v>31465351</v>
      </c>
      <c r="I388" s="72"/>
      <c r="J388" s="72"/>
      <c r="K388" s="72">
        <f t="shared" si="13"/>
        <v>31465351</v>
      </c>
      <c r="L388" s="69"/>
    </row>
    <row r="389" spans="1:12" ht="18" customHeight="1">
      <c r="A389" s="11">
        <v>383</v>
      </c>
      <c r="B389" s="57" t="s">
        <v>21</v>
      </c>
      <c r="C389" s="57" t="s">
        <v>351</v>
      </c>
      <c r="D389" s="57">
        <v>2</v>
      </c>
      <c r="E389" s="13" t="s">
        <v>460</v>
      </c>
      <c r="F389" s="57" t="s">
        <v>419</v>
      </c>
      <c r="G389" s="57" t="s">
        <v>26</v>
      </c>
      <c r="H389" s="72">
        <v>33213425</v>
      </c>
      <c r="I389" s="72"/>
      <c r="J389" s="72"/>
      <c r="K389" s="72">
        <f t="shared" si="13"/>
        <v>33213425</v>
      </c>
      <c r="L389" s="69"/>
    </row>
    <row r="390" spans="1:12" ht="18" customHeight="1">
      <c r="A390" s="11">
        <v>384</v>
      </c>
      <c r="B390" s="57" t="s">
        <v>21</v>
      </c>
      <c r="C390" s="57" t="s">
        <v>457</v>
      </c>
      <c r="D390" s="57">
        <v>2</v>
      </c>
      <c r="E390" s="13" t="s">
        <v>458</v>
      </c>
      <c r="F390" s="57" t="s">
        <v>417</v>
      </c>
      <c r="G390" s="57" t="s">
        <v>65</v>
      </c>
      <c r="H390" s="72">
        <v>32576347</v>
      </c>
      <c r="I390" s="72"/>
      <c r="J390" s="72">
        <v>8917072</v>
      </c>
      <c r="K390" s="72">
        <f t="shared" si="13"/>
        <v>41493419</v>
      </c>
      <c r="L390" s="69" t="s">
        <v>459</v>
      </c>
    </row>
    <row r="391" spans="1:12" ht="18" customHeight="1">
      <c r="A391" s="11">
        <v>385</v>
      </c>
      <c r="B391" s="57" t="s">
        <v>298</v>
      </c>
      <c r="C391" s="12" t="s">
        <v>344</v>
      </c>
      <c r="D391" s="57">
        <v>2</v>
      </c>
      <c r="E391" s="13" t="s">
        <v>461</v>
      </c>
      <c r="F391" s="57" t="s">
        <v>419</v>
      </c>
      <c r="G391" s="57" t="s">
        <v>1</v>
      </c>
      <c r="H391" s="72">
        <v>37000000</v>
      </c>
      <c r="I391" s="72"/>
      <c r="J391" s="72"/>
      <c r="K391" s="72">
        <f t="shared" si="13"/>
        <v>37000000</v>
      </c>
      <c r="L391" s="12"/>
    </row>
    <row r="392" spans="1:12" ht="18" customHeight="1">
      <c r="A392" s="11">
        <v>386</v>
      </c>
      <c r="B392" s="57" t="s">
        <v>21</v>
      </c>
      <c r="C392" s="12" t="s">
        <v>353</v>
      </c>
      <c r="D392" s="12">
        <v>2</v>
      </c>
      <c r="E392" s="13" t="s">
        <v>464</v>
      </c>
      <c r="F392" s="57" t="s">
        <v>419</v>
      </c>
      <c r="G392" s="57" t="s">
        <v>26</v>
      </c>
      <c r="H392" s="72">
        <v>42512753</v>
      </c>
      <c r="I392" s="72"/>
      <c r="J392" s="72"/>
      <c r="K392" s="72">
        <f t="shared" si="13"/>
        <v>42512753</v>
      </c>
      <c r="L392" s="69"/>
    </row>
    <row r="393" spans="1:12" ht="18" customHeight="1">
      <c r="A393" s="11">
        <v>387</v>
      </c>
      <c r="B393" s="57" t="s">
        <v>298</v>
      </c>
      <c r="C393" s="57" t="s">
        <v>353</v>
      </c>
      <c r="D393" s="57">
        <v>2</v>
      </c>
      <c r="E393" s="13" t="s">
        <v>465</v>
      </c>
      <c r="F393" s="57" t="s">
        <v>419</v>
      </c>
      <c r="G393" s="57" t="s">
        <v>26</v>
      </c>
      <c r="H393" s="72">
        <v>45449951</v>
      </c>
      <c r="I393" s="72"/>
      <c r="J393" s="72"/>
      <c r="K393" s="72">
        <f t="shared" si="13"/>
        <v>45449951</v>
      </c>
      <c r="L393" s="69"/>
    </row>
    <row r="394" spans="1:12" ht="18" customHeight="1">
      <c r="A394" s="11">
        <v>388</v>
      </c>
      <c r="B394" s="57" t="s">
        <v>298</v>
      </c>
      <c r="C394" s="57" t="s">
        <v>299</v>
      </c>
      <c r="D394" s="57">
        <v>2</v>
      </c>
      <c r="E394" s="109" t="s">
        <v>521</v>
      </c>
      <c r="F394" s="57" t="s">
        <v>419</v>
      </c>
      <c r="G394" s="57" t="s">
        <v>1</v>
      </c>
      <c r="H394" s="72">
        <v>20976899</v>
      </c>
      <c r="I394" s="72"/>
      <c r="J394" s="72"/>
      <c r="K394" s="72">
        <f t="shared" si="13"/>
        <v>20976899</v>
      </c>
      <c r="L394" s="57"/>
    </row>
    <row r="395" spans="1:12" ht="18" customHeight="1">
      <c r="A395" s="11">
        <v>389</v>
      </c>
      <c r="B395" s="57" t="s">
        <v>298</v>
      </c>
      <c r="C395" s="57" t="s">
        <v>299</v>
      </c>
      <c r="D395" s="57">
        <v>2</v>
      </c>
      <c r="E395" s="109" t="s">
        <v>522</v>
      </c>
      <c r="F395" s="57" t="s">
        <v>419</v>
      </c>
      <c r="G395" s="57" t="s">
        <v>1</v>
      </c>
      <c r="H395" s="72">
        <v>36709576</v>
      </c>
      <c r="I395" s="72"/>
      <c r="J395" s="72"/>
      <c r="K395" s="72">
        <f t="shared" si="13"/>
        <v>36709576</v>
      </c>
      <c r="L395" s="12"/>
    </row>
    <row r="396" spans="1:12" ht="18" customHeight="1">
      <c r="A396" s="11">
        <v>390</v>
      </c>
      <c r="B396" s="32" t="s">
        <v>36</v>
      </c>
      <c r="C396" s="57" t="s">
        <v>557</v>
      </c>
      <c r="D396" s="57">
        <v>2</v>
      </c>
      <c r="E396" s="58" t="s">
        <v>810</v>
      </c>
      <c r="F396" s="88" t="s">
        <v>419</v>
      </c>
      <c r="G396" s="88" t="s">
        <v>26</v>
      </c>
      <c r="H396" s="95">
        <v>83908000</v>
      </c>
      <c r="I396" s="95">
        <v>0</v>
      </c>
      <c r="J396" s="95">
        <v>0</v>
      </c>
      <c r="K396" s="45">
        <f t="shared" si="13"/>
        <v>83908000</v>
      </c>
      <c r="L396" s="29"/>
    </row>
    <row r="397" spans="1:12" ht="18" customHeight="1">
      <c r="A397" s="11">
        <v>391</v>
      </c>
      <c r="B397" s="32" t="s">
        <v>36</v>
      </c>
      <c r="C397" s="57" t="s">
        <v>557</v>
      </c>
      <c r="D397" s="57">
        <v>2</v>
      </c>
      <c r="E397" s="58" t="s">
        <v>811</v>
      </c>
      <c r="F397" s="88" t="s">
        <v>419</v>
      </c>
      <c r="G397" s="88" t="s">
        <v>26</v>
      </c>
      <c r="H397" s="95">
        <v>293642000</v>
      </c>
      <c r="I397" s="95">
        <v>0</v>
      </c>
      <c r="J397" s="95">
        <v>0</v>
      </c>
      <c r="K397" s="45">
        <f t="shared" si="13"/>
        <v>293642000</v>
      </c>
      <c r="L397" s="29"/>
    </row>
    <row r="398" spans="1:12" ht="18" customHeight="1">
      <c r="A398" s="11">
        <v>392</v>
      </c>
      <c r="B398" s="32" t="s">
        <v>36</v>
      </c>
      <c r="C398" s="11" t="s">
        <v>524</v>
      </c>
      <c r="D398" s="11">
        <v>2</v>
      </c>
      <c r="E398" s="22" t="s">
        <v>787</v>
      </c>
      <c r="F398" s="32" t="s">
        <v>469</v>
      </c>
      <c r="G398" s="32" t="s">
        <v>26</v>
      </c>
      <c r="H398" s="45">
        <v>62536000</v>
      </c>
      <c r="I398" s="45"/>
      <c r="J398" s="45"/>
      <c r="K398" s="45">
        <f t="shared" si="13"/>
        <v>62536000</v>
      </c>
      <c r="L398" s="29"/>
    </row>
    <row r="399" spans="1:12" ht="18" customHeight="1">
      <c r="A399" s="11">
        <v>393</v>
      </c>
      <c r="B399" s="32" t="s">
        <v>36</v>
      </c>
      <c r="C399" s="11" t="s">
        <v>524</v>
      </c>
      <c r="D399" s="11">
        <v>2</v>
      </c>
      <c r="E399" s="22" t="s">
        <v>786</v>
      </c>
      <c r="F399" s="32" t="s">
        <v>469</v>
      </c>
      <c r="G399" s="32" t="s">
        <v>26</v>
      </c>
      <c r="H399" s="45">
        <v>267874000</v>
      </c>
      <c r="I399" s="45">
        <v>4188000</v>
      </c>
      <c r="J399" s="45"/>
      <c r="K399" s="45">
        <f t="shared" si="13"/>
        <v>272062000</v>
      </c>
      <c r="L399" s="29"/>
    </row>
    <row r="400" spans="1:12" ht="18" customHeight="1">
      <c r="A400" s="11">
        <v>394</v>
      </c>
      <c r="B400" s="32" t="s">
        <v>36</v>
      </c>
      <c r="C400" s="11" t="s">
        <v>524</v>
      </c>
      <c r="D400" s="11">
        <v>2</v>
      </c>
      <c r="E400" s="22" t="s">
        <v>785</v>
      </c>
      <c r="F400" s="32" t="s">
        <v>469</v>
      </c>
      <c r="G400" s="32" t="s">
        <v>26</v>
      </c>
      <c r="H400" s="45">
        <v>353425000</v>
      </c>
      <c r="I400" s="45"/>
      <c r="J400" s="45"/>
      <c r="K400" s="45">
        <f t="shared" si="13"/>
        <v>353425000</v>
      </c>
      <c r="L400" s="29"/>
    </row>
    <row r="401" spans="1:12" ht="18" customHeight="1">
      <c r="A401" s="11">
        <v>395</v>
      </c>
      <c r="B401" s="32" t="s">
        <v>36</v>
      </c>
      <c r="C401" s="32" t="s">
        <v>38</v>
      </c>
      <c r="D401" s="32">
        <v>2</v>
      </c>
      <c r="E401" s="22" t="s">
        <v>783</v>
      </c>
      <c r="F401" s="32" t="s">
        <v>469</v>
      </c>
      <c r="G401" s="32" t="s">
        <v>26</v>
      </c>
      <c r="H401" s="45">
        <v>100000000</v>
      </c>
      <c r="I401" s="45">
        <v>0</v>
      </c>
      <c r="J401" s="45">
        <v>0</v>
      </c>
      <c r="K401" s="45">
        <f t="shared" si="13"/>
        <v>100000000</v>
      </c>
      <c r="L401" s="11"/>
    </row>
    <row r="402" spans="1:12" ht="18" customHeight="1">
      <c r="A402" s="11">
        <v>396</v>
      </c>
      <c r="B402" s="32" t="s">
        <v>36</v>
      </c>
      <c r="C402" s="32" t="s">
        <v>38</v>
      </c>
      <c r="D402" s="32">
        <v>2</v>
      </c>
      <c r="E402" s="22" t="s">
        <v>782</v>
      </c>
      <c r="F402" s="32" t="s">
        <v>469</v>
      </c>
      <c r="G402" s="32" t="s">
        <v>18</v>
      </c>
      <c r="H402" s="45">
        <v>200000000</v>
      </c>
      <c r="I402" s="45">
        <v>0</v>
      </c>
      <c r="J402" s="45">
        <v>0</v>
      </c>
      <c r="K402" s="45">
        <f t="shared" si="13"/>
        <v>200000000</v>
      </c>
      <c r="L402" s="11"/>
    </row>
    <row r="403" spans="1:12" ht="18" customHeight="1">
      <c r="A403" s="11">
        <v>397</v>
      </c>
      <c r="B403" s="32" t="s">
        <v>36</v>
      </c>
      <c r="C403" s="32" t="s">
        <v>38</v>
      </c>
      <c r="D403" s="32">
        <v>2</v>
      </c>
      <c r="E403" s="22" t="s">
        <v>784</v>
      </c>
      <c r="F403" s="32" t="s">
        <v>469</v>
      </c>
      <c r="G403" s="32" t="s">
        <v>26</v>
      </c>
      <c r="H403" s="45">
        <v>100000000</v>
      </c>
      <c r="I403" s="45">
        <v>0</v>
      </c>
      <c r="J403" s="45">
        <v>0</v>
      </c>
      <c r="K403" s="45">
        <f t="shared" si="13"/>
        <v>100000000</v>
      </c>
      <c r="L403" s="29"/>
    </row>
    <row r="404" spans="1:12" ht="18" customHeight="1">
      <c r="A404" s="11">
        <v>398</v>
      </c>
      <c r="B404" s="32" t="s">
        <v>36</v>
      </c>
      <c r="C404" s="32" t="s">
        <v>540</v>
      </c>
      <c r="D404" s="32">
        <v>2</v>
      </c>
      <c r="E404" s="39" t="s">
        <v>788</v>
      </c>
      <c r="F404" s="32" t="s">
        <v>149</v>
      </c>
      <c r="G404" s="32" t="s">
        <v>18</v>
      </c>
      <c r="H404" s="45">
        <v>1696133432</v>
      </c>
      <c r="I404" s="45"/>
      <c r="J404" s="45"/>
      <c r="K404" s="45">
        <f t="shared" si="13"/>
        <v>1696133432</v>
      </c>
      <c r="L404" s="29"/>
    </row>
    <row r="405" spans="1:12" ht="18" customHeight="1">
      <c r="A405" s="11">
        <v>399</v>
      </c>
      <c r="B405" s="32" t="s">
        <v>36</v>
      </c>
      <c r="C405" s="32" t="s">
        <v>583</v>
      </c>
      <c r="D405" s="32">
        <v>2</v>
      </c>
      <c r="E405" s="39" t="s">
        <v>798</v>
      </c>
      <c r="F405" s="32" t="s">
        <v>419</v>
      </c>
      <c r="G405" s="32" t="s">
        <v>26</v>
      </c>
      <c r="H405" s="81">
        <v>71800000</v>
      </c>
      <c r="I405" s="81"/>
      <c r="J405" s="81"/>
      <c r="K405" s="45">
        <f t="shared" si="13"/>
        <v>71800000</v>
      </c>
      <c r="L405" s="32"/>
    </row>
    <row r="406" spans="1:12" ht="18" customHeight="1">
      <c r="A406" s="11">
        <v>400</v>
      </c>
      <c r="B406" s="32" t="s">
        <v>36</v>
      </c>
      <c r="C406" s="32" t="s">
        <v>689</v>
      </c>
      <c r="D406" s="32">
        <v>2</v>
      </c>
      <c r="E406" s="39" t="s">
        <v>793</v>
      </c>
      <c r="F406" s="32" t="s">
        <v>419</v>
      </c>
      <c r="G406" s="32" t="s">
        <v>1</v>
      </c>
      <c r="H406" s="45">
        <v>20000000</v>
      </c>
      <c r="I406" s="45"/>
      <c r="J406" s="45"/>
      <c r="K406" s="45">
        <f t="shared" ref="K406:K437" si="14">H406+I406+J406</f>
        <v>20000000</v>
      </c>
      <c r="L406" s="29"/>
    </row>
    <row r="407" spans="1:12" ht="18" customHeight="1">
      <c r="A407" s="11">
        <v>401</v>
      </c>
      <c r="B407" s="32" t="s">
        <v>36</v>
      </c>
      <c r="C407" s="32" t="s">
        <v>689</v>
      </c>
      <c r="D407" s="32">
        <v>2</v>
      </c>
      <c r="E407" s="39" t="s">
        <v>792</v>
      </c>
      <c r="F407" s="32" t="s">
        <v>419</v>
      </c>
      <c r="G407" s="32" t="s">
        <v>1</v>
      </c>
      <c r="H407" s="45">
        <v>25000000</v>
      </c>
      <c r="I407" s="45"/>
      <c r="J407" s="45"/>
      <c r="K407" s="45">
        <f t="shared" si="14"/>
        <v>25000000</v>
      </c>
      <c r="L407" s="29"/>
    </row>
    <row r="408" spans="1:12" ht="18" customHeight="1">
      <c r="A408" s="11">
        <v>402</v>
      </c>
      <c r="B408" s="32" t="s">
        <v>36</v>
      </c>
      <c r="C408" s="32" t="s">
        <v>43</v>
      </c>
      <c r="D408" s="32">
        <v>2</v>
      </c>
      <c r="E408" s="39" t="s">
        <v>799</v>
      </c>
      <c r="F408" s="32" t="s">
        <v>419</v>
      </c>
      <c r="G408" s="32" t="s">
        <v>18</v>
      </c>
      <c r="H408" s="81">
        <v>650000000</v>
      </c>
      <c r="I408" s="81"/>
      <c r="J408" s="81"/>
      <c r="K408" s="45">
        <f t="shared" si="14"/>
        <v>650000000</v>
      </c>
      <c r="L408" s="29"/>
    </row>
    <row r="409" spans="1:12" ht="18" customHeight="1">
      <c r="A409" s="11">
        <v>403</v>
      </c>
      <c r="B409" s="32" t="s">
        <v>36</v>
      </c>
      <c r="C409" s="88" t="s">
        <v>544</v>
      </c>
      <c r="D409" s="88">
        <v>2</v>
      </c>
      <c r="E409" s="91" t="s">
        <v>802</v>
      </c>
      <c r="F409" s="88" t="s">
        <v>419</v>
      </c>
      <c r="G409" s="88" t="s">
        <v>26</v>
      </c>
      <c r="H409" s="98">
        <v>100000000</v>
      </c>
      <c r="I409" s="98"/>
      <c r="J409" s="98"/>
      <c r="K409" s="45">
        <f t="shared" si="14"/>
        <v>100000000</v>
      </c>
      <c r="L409" s="84"/>
    </row>
    <row r="410" spans="1:12" ht="18" customHeight="1">
      <c r="A410" s="11">
        <v>404</v>
      </c>
      <c r="B410" s="32" t="s">
        <v>36</v>
      </c>
      <c r="C410" s="32" t="s">
        <v>534</v>
      </c>
      <c r="D410" s="32">
        <v>2</v>
      </c>
      <c r="E410" s="22" t="s">
        <v>797</v>
      </c>
      <c r="F410" s="32" t="s">
        <v>419</v>
      </c>
      <c r="G410" s="32" t="s">
        <v>1</v>
      </c>
      <c r="H410" s="81">
        <v>73419153</v>
      </c>
      <c r="I410" s="38"/>
      <c r="J410" s="38"/>
      <c r="K410" s="45">
        <f t="shared" si="14"/>
        <v>73419153</v>
      </c>
      <c r="L410" s="66"/>
    </row>
    <row r="411" spans="1:12" ht="18" customHeight="1">
      <c r="A411" s="11">
        <v>405</v>
      </c>
      <c r="B411" s="32" t="s">
        <v>36</v>
      </c>
      <c r="C411" s="32" t="s">
        <v>534</v>
      </c>
      <c r="D411" s="32">
        <v>2</v>
      </c>
      <c r="E411" s="22" t="s">
        <v>794</v>
      </c>
      <c r="F411" s="32" t="s">
        <v>419</v>
      </c>
      <c r="G411" s="32" t="s">
        <v>1</v>
      </c>
      <c r="H411" s="81">
        <v>55000000</v>
      </c>
      <c r="I411" s="81"/>
      <c r="J411" s="81"/>
      <c r="K411" s="45">
        <f t="shared" si="14"/>
        <v>55000000</v>
      </c>
      <c r="L411" s="66"/>
    </row>
    <row r="412" spans="1:12" ht="18" customHeight="1">
      <c r="A412" s="11">
        <v>406</v>
      </c>
      <c r="B412" s="32" t="s">
        <v>36</v>
      </c>
      <c r="C412" s="32" t="s">
        <v>534</v>
      </c>
      <c r="D412" s="32">
        <v>2</v>
      </c>
      <c r="E412" s="22" t="s">
        <v>796</v>
      </c>
      <c r="F412" s="32" t="s">
        <v>419</v>
      </c>
      <c r="G412" s="32" t="s">
        <v>1</v>
      </c>
      <c r="H412" s="81">
        <v>60000000</v>
      </c>
      <c r="I412" s="81"/>
      <c r="J412" s="81"/>
      <c r="K412" s="45">
        <f t="shared" si="14"/>
        <v>60000000</v>
      </c>
      <c r="L412" s="29"/>
    </row>
    <row r="413" spans="1:12" ht="18" customHeight="1">
      <c r="A413" s="11">
        <v>407</v>
      </c>
      <c r="B413" s="32" t="s">
        <v>36</v>
      </c>
      <c r="C413" s="32" t="s">
        <v>534</v>
      </c>
      <c r="D413" s="32">
        <v>2</v>
      </c>
      <c r="E413" s="22" t="s">
        <v>795</v>
      </c>
      <c r="F413" s="32" t="s">
        <v>419</v>
      </c>
      <c r="G413" s="32" t="s">
        <v>1</v>
      </c>
      <c r="H413" s="81">
        <v>100000000</v>
      </c>
      <c r="I413" s="81"/>
      <c r="J413" s="81"/>
      <c r="K413" s="45">
        <f t="shared" si="14"/>
        <v>100000000</v>
      </c>
      <c r="L413" s="29"/>
    </row>
    <row r="414" spans="1:12" ht="18" customHeight="1">
      <c r="A414" s="11">
        <v>408</v>
      </c>
      <c r="B414" s="32" t="s">
        <v>36</v>
      </c>
      <c r="C414" s="88" t="s">
        <v>547</v>
      </c>
      <c r="D414" s="88">
        <v>2</v>
      </c>
      <c r="E414" s="91" t="s">
        <v>804</v>
      </c>
      <c r="F414" s="88" t="s">
        <v>419</v>
      </c>
      <c r="G414" s="88" t="s">
        <v>26</v>
      </c>
      <c r="H414" s="98">
        <v>42000000</v>
      </c>
      <c r="I414" s="98">
        <v>0</v>
      </c>
      <c r="J414" s="98">
        <v>0</v>
      </c>
      <c r="K414" s="45">
        <f t="shared" si="14"/>
        <v>42000000</v>
      </c>
      <c r="L414" s="84"/>
    </row>
    <row r="415" spans="1:12" ht="18" customHeight="1">
      <c r="A415" s="11">
        <v>409</v>
      </c>
      <c r="B415" s="32" t="s">
        <v>36</v>
      </c>
      <c r="C415" s="88" t="s">
        <v>547</v>
      </c>
      <c r="D415" s="88">
        <v>2</v>
      </c>
      <c r="E415" s="91" t="s">
        <v>806</v>
      </c>
      <c r="F415" s="88" t="s">
        <v>419</v>
      </c>
      <c r="G415" s="88" t="s">
        <v>26</v>
      </c>
      <c r="H415" s="98">
        <v>82159528</v>
      </c>
      <c r="I415" s="98"/>
      <c r="J415" s="98"/>
      <c r="K415" s="45">
        <f t="shared" si="14"/>
        <v>82159528</v>
      </c>
      <c r="L415" s="87"/>
    </row>
    <row r="416" spans="1:12" ht="18" customHeight="1">
      <c r="A416" s="11">
        <v>410</v>
      </c>
      <c r="B416" s="32" t="s">
        <v>36</v>
      </c>
      <c r="C416" s="88" t="s">
        <v>547</v>
      </c>
      <c r="D416" s="88">
        <v>2</v>
      </c>
      <c r="E416" s="91" t="s">
        <v>807</v>
      </c>
      <c r="F416" s="88" t="s">
        <v>419</v>
      </c>
      <c r="G416" s="88" t="s">
        <v>26</v>
      </c>
      <c r="H416" s="98">
        <v>15475132</v>
      </c>
      <c r="I416" s="98"/>
      <c r="J416" s="98"/>
      <c r="K416" s="45">
        <f t="shared" si="14"/>
        <v>15475132</v>
      </c>
      <c r="L416" s="87"/>
    </row>
    <row r="417" spans="1:12" ht="18" customHeight="1">
      <c r="A417" s="11">
        <v>411</v>
      </c>
      <c r="B417" s="32" t="s">
        <v>36</v>
      </c>
      <c r="C417" s="88" t="s">
        <v>547</v>
      </c>
      <c r="D417" s="88">
        <v>2</v>
      </c>
      <c r="E417" s="91" t="s">
        <v>808</v>
      </c>
      <c r="F417" s="88" t="s">
        <v>419</v>
      </c>
      <c r="G417" s="88" t="s">
        <v>26</v>
      </c>
      <c r="H417" s="98">
        <v>11516636</v>
      </c>
      <c r="I417" s="98"/>
      <c r="J417" s="98"/>
      <c r="K417" s="45">
        <f t="shared" si="14"/>
        <v>11516636</v>
      </c>
      <c r="L417" s="87"/>
    </row>
    <row r="418" spans="1:12" ht="18" customHeight="1">
      <c r="A418" s="11">
        <v>412</v>
      </c>
      <c r="B418" s="32" t="s">
        <v>36</v>
      </c>
      <c r="C418" s="88" t="s">
        <v>547</v>
      </c>
      <c r="D418" s="88">
        <v>2</v>
      </c>
      <c r="E418" s="91" t="s">
        <v>805</v>
      </c>
      <c r="F418" s="88" t="s">
        <v>419</v>
      </c>
      <c r="G418" s="88" t="s">
        <v>26</v>
      </c>
      <c r="H418" s="98">
        <v>433000000</v>
      </c>
      <c r="I418" s="98"/>
      <c r="J418" s="98"/>
      <c r="K418" s="45">
        <f t="shared" si="14"/>
        <v>433000000</v>
      </c>
      <c r="L418" s="87"/>
    </row>
    <row r="419" spans="1:12" ht="18" customHeight="1">
      <c r="A419" s="11">
        <v>413</v>
      </c>
      <c r="B419" s="32" t="s">
        <v>36</v>
      </c>
      <c r="C419" s="84" t="s">
        <v>547</v>
      </c>
      <c r="D419" s="88">
        <v>2</v>
      </c>
      <c r="E419" s="85" t="s">
        <v>803</v>
      </c>
      <c r="F419" s="88" t="s">
        <v>419</v>
      </c>
      <c r="G419" s="88" t="s">
        <v>26</v>
      </c>
      <c r="H419" s="98">
        <v>133826118</v>
      </c>
      <c r="I419" s="98"/>
      <c r="J419" s="98"/>
      <c r="K419" s="45">
        <f t="shared" si="14"/>
        <v>133826118</v>
      </c>
      <c r="L419" s="84"/>
    </row>
    <row r="420" spans="1:12" ht="18" customHeight="1">
      <c r="A420" s="11">
        <v>414</v>
      </c>
      <c r="B420" s="32" t="s">
        <v>36</v>
      </c>
      <c r="C420" s="88" t="s">
        <v>590</v>
      </c>
      <c r="D420" s="88">
        <v>2</v>
      </c>
      <c r="E420" s="91" t="s">
        <v>800</v>
      </c>
      <c r="F420" s="88" t="s">
        <v>419</v>
      </c>
      <c r="G420" s="88" t="s">
        <v>26</v>
      </c>
      <c r="H420" s="98">
        <v>124113332</v>
      </c>
      <c r="I420" s="98">
        <v>0</v>
      </c>
      <c r="J420" s="98">
        <v>0</v>
      </c>
      <c r="K420" s="45">
        <f t="shared" si="14"/>
        <v>124113332</v>
      </c>
      <c r="L420" s="84"/>
    </row>
    <row r="421" spans="1:12" ht="18" customHeight="1">
      <c r="A421" s="11">
        <v>415</v>
      </c>
      <c r="B421" s="32" t="s">
        <v>36</v>
      </c>
      <c r="C421" s="88" t="s">
        <v>590</v>
      </c>
      <c r="D421" s="88">
        <v>2</v>
      </c>
      <c r="E421" s="91" t="s">
        <v>801</v>
      </c>
      <c r="F421" s="88" t="s">
        <v>419</v>
      </c>
      <c r="G421" s="88" t="s">
        <v>26</v>
      </c>
      <c r="H421" s="98">
        <v>83954000</v>
      </c>
      <c r="I421" s="98">
        <v>0</v>
      </c>
      <c r="J421" s="98">
        <v>0</v>
      </c>
      <c r="K421" s="45">
        <f t="shared" si="14"/>
        <v>83954000</v>
      </c>
      <c r="L421" s="88"/>
    </row>
    <row r="422" spans="1:12" ht="18" customHeight="1">
      <c r="A422" s="11">
        <v>416</v>
      </c>
      <c r="B422" s="32" t="s">
        <v>36</v>
      </c>
      <c r="C422" s="32" t="s">
        <v>39</v>
      </c>
      <c r="D422" s="32">
        <v>2</v>
      </c>
      <c r="E422" s="33" t="s">
        <v>809</v>
      </c>
      <c r="F422" s="88" t="s">
        <v>419</v>
      </c>
      <c r="G422" s="88" t="s">
        <v>26</v>
      </c>
      <c r="H422" s="81">
        <v>161080303</v>
      </c>
      <c r="I422" s="81">
        <v>0</v>
      </c>
      <c r="J422" s="81">
        <v>0</v>
      </c>
      <c r="K422" s="45">
        <f t="shared" si="14"/>
        <v>161080303</v>
      </c>
      <c r="L422" s="29"/>
    </row>
    <row r="423" spans="1:12" ht="18" customHeight="1">
      <c r="A423" s="11">
        <v>417</v>
      </c>
      <c r="B423" s="32" t="s">
        <v>36</v>
      </c>
      <c r="C423" s="32" t="s">
        <v>27</v>
      </c>
      <c r="D423" s="32">
        <v>2</v>
      </c>
      <c r="E423" s="39" t="s">
        <v>781</v>
      </c>
      <c r="F423" s="32" t="s">
        <v>417</v>
      </c>
      <c r="G423" s="32" t="s">
        <v>1</v>
      </c>
      <c r="H423" s="45">
        <v>50000000</v>
      </c>
      <c r="I423" s="45"/>
      <c r="J423" s="45"/>
      <c r="K423" s="45">
        <f t="shared" si="14"/>
        <v>50000000</v>
      </c>
      <c r="L423" s="29"/>
    </row>
    <row r="424" spans="1:12" ht="18" customHeight="1">
      <c r="A424" s="11">
        <v>418</v>
      </c>
      <c r="B424" s="32" t="s">
        <v>36</v>
      </c>
      <c r="C424" s="46" t="s">
        <v>560</v>
      </c>
      <c r="D424" s="32">
        <v>2</v>
      </c>
      <c r="E424" s="20" t="s">
        <v>812</v>
      </c>
      <c r="F424" s="32" t="s">
        <v>419</v>
      </c>
      <c r="G424" s="32" t="s">
        <v>0</v>
      </c>
      <c r="H424" s="81">
        <v>250000000</v>
      </c>
      <c r="I424" s="81"/>
      <c r="J424" s="81"/>
      <c r="K424" s="45">
        <f t="shared" si="14"/>
        <v>250000000</v>
      </c>
      <c r="L424" s="29"/>
    </row>
    <row r="425" spans="1:12" ht="18" customHeight="1">
      <c r="A425" s="11">
        <v>419</v>
      </c>
      <c r="B425" s="32" t="s">
        <v>36</v>
      </c>
      <c r="C425" s="32" t="s">
        <v>575</v>
      </c>
      <c r="D425" s="32">
        <v>2</v>
      </c>
      <c r="E425" s="22" t="s">
        <v>789</v>
      </c>
      <c r="F425" s="32" t="s">
        <v>419</v>
      </c>
      <c r="G425" s="32" t="s">
        <v>1</v>
      </c>
      <c r="H425" s="45">
        <v>36000000</v>
      </c>
      <c r="I425" s="45"/>
      <c r="J425" s="45"/>
      <c r="K425" s="45">
        <f t="shared" si="14"/>
        <v>36000000</v>
      </c>
      <c r="L425" s="29"/>
    </row>
    <row r="426" spans="1:12" ht="18" customHeight="1">
      <c r="A426" s="11">
        <v>420</v>
      </c>
      <c r="B426" s="32" t="s">
        <v>36</v>
      </c>
      <c r="C426" s="32" t="s">
        <v>575</v>
      </c>
      <c r="D426" s="32">
        <v>2</v>
      </c>
      <c r="E426" s="22" t="s">
        <v>790</v>
      </c>
      <c r="F426" s="32" t="s">
        <v>419</v>
      </c>
      <c r="G426" s="32" t="s">
        <v>1</v>
      </c>
      <c r="H426" s="45">
        <v>33213425</v>
      </c>
      <c r="I426" s="45"/>
      <c r="J426" s="45"/>
      <c r="K426" s="45">
        <f t="shared" si="14"/>
        <v>33213425</v>
      </c>
      <c r="L426" s="29"/>
    </row>
    <row r="427" spans="1:12" ht="18" customHeight="1">
      <c r="A427" s="11">
        <v>421</v>
      </c>
      <c r="B427" s="32" t="s">
        <v>36</v>
      </c>
      <c r="C427" s="32" t="s">
        <v>575</v>
      </c>
      <c r="D427" s="32">
        <v>2</v>
      </c>
      <c r="E427" s="39" t="s">
        <v>791</v>
      </c>
      <c r="F427" s="32" t="s">
        <v>419</v>
      </c>
      <c r="G427" s="32" t="s">
        <v>1</v>
      </c>
      <c r="H427" s="45">
        <v>99196427</v>
      </c>
      <c r="I427" s="45"/>
      <c r="J427" s="45"/>
      <c r="K427" s="45">
        <f t="shared" si="14"/>
        <v>99196427</v>
      </c>
      <c r="L427" s="29"/>
    </row>
    <row r="428" spans="1:12" ht="18" customHeight="1">
      <c r="A428" s="11">
        <v>422</v>
      </c>
      <c r="B428" s="32" t="s">
        <v>36</v>
      </c>
      <c r="C428" s="57" t="s">
        <v>563</v>
      </c>
      <c r="D428" s="57">
        <v>2</v>
      </c>
      <c r="E428" s="100" t="s">
        <v>813</v>
      </c>
      <c r="F428" s="57" t="s">
        <v>419</v>
      </c>
      <c r="G428" s="57" t="s">
        <v>26</v>
      </c>
      <c r="H428" s="83">
        <v>90000000</v>
      </c>
      <c r="I428" s="83">
        <v>0</v>
      </c>
      <c r="J428" s="83">
        <v>0</v>
      </c>
      <c r="K428" s="45">
        <f t="shared" si="14"/>
        <v>90000000</v>
      </c>
      <c r="L428" s="69"/>
    </row>
    <row r="429" spans="1:12" ht="18" customHeight="1">
      <c r="A429" s="11">
        <v>423</v>
      </c>
      <c r="B429" s="32" t="s">
        <v>889</v>
      </c>
      <c r="C429" s="32" t="s">
        <v>897</v>
      </c>
      <c r="D429" s="32">
        <v>2</v>
      </c>
      <c r="E429" s="58" t="s">
        <v>1114</v>
      </c>
      <c r="F429" s="32" t="s">
        <v>442</v>
      </c>
      <c r="G429" s="32" t="s">
        <v>26</v>
      </c>
      <c r="H429" s="45">
        <v>40000000</v>
      </c>
      <c r="I429" s="45"/>
      <c r="J429" s="45"/>
      <c r="K429" s="103">
        <f t="shared" si="14"/>
        <v>40000000</v>
      </c>
      <c r="L429" s="29"/>
    </row>
    <row r="430" spans="1:12" ht="18" customHeight="1">
      <c r="A430" s="11">
        <v>424</v>
      </c>
      <c r="B430" s="32" t="s">
        <v>889</v>
      </c>
      <c r="C430" s="32" t="s">
        <v>321</v>
      </c>
      <c r="D430" s="32">
        <v>2</v>
      </c>
      <c r="E430" s="13" t="s">
        <v>1113</v>
      </c>
      <c r="F430" s="32" t="s">
        <v>417</v>
      </c>
      <c r="G430" s="32" t="s">
        <v>26</v>
      </c>
      <c r="H430" s="45">
        <v>33000000</v>
      </c>
      <c r="I430" s="45"/>
      <c r="J430" s="45"/>
      <c r="K430" s="103">
        <f t="shared" si="14"/>
        <v>33000000</v>
      </c>
      <c r="L430" s="11"/>
    </row>
    <row r="431" spans="1:12" ht="18" customHeight="1">
      <c r="A431" s="11">
        <v>425</v>
      </c>
      <c r="B431" s="32" t="s">
        <v>889</v>
      </c>
      <c r="C431" s="57" t="s">
        <v>991</v>
      </c>
      <c r="D431" s="57">
        <v>2</v>
      </c>
      <c r="E431" s="58" t="s">
        <v>1104</v>
      </c>
      <c r="F431" s="32" t="s">
        <v>417</v>
      </c>
      <c r="G431" s="57" t="s">
        <v>65</v>
      </c>
      <c r="H431" s="103">
        <v>1500000</v>
      </c>
      <c r="I431" s="103">
        <v>0</v>
      </c>
      <c r="J431" s="103">
        <v>0</v>
      </c>
      <c r="K431" s="103">
        <f t="shared" si="14"/>
        <v>1500000</v>
      </c>
      <c r="L431" s="69" t="s">
        <v>1105</v>
      </c>
    </row>
    <row r="432" spans="1:12" ht="18" customHeight="1">
      <c r="A432" s="11">
        <v>426</v>
      </c>
      <c r="B432" s="32" t="s">
        <v>889</v>
      </c>
      <c r="C432" s="57" t="s">
        <v>890</v>
      </c>
      <c r="D432" s="57">
        <v>2</v>
      </c>
      <c r="E432" s="58" t="s">
        <v>1124</v>
      </c>
      <c r="F432" s="32" t="s">
        <v>419</v>
      </c>
      <c r="G432" s="57" t="s">
        <v>26</v>
      </c>
      <c r="H432" s="103">
        <v>120000000</v>
      </c>
      <c r="I432" s="103"/>
      <c r="J432" s="103"/>
      <c r="K432" s="103">
        <f t="shared" si="14"/>
        <v>120000000</v>
      </c>
      <c r="L432" s="29"/>
    </row>
    <row r="433" spans="1:12" ht="18" customHeight="1">
      <c r="A433" s="11">
        <v>427</v>
      </c>
      <c r="B433" s="32" t="s">
        <v>889</v>
      </c>
      <c r="C433" s="32" t="s">
        <v>47</v>
      </c>
      <c r="D433" s="32">
        <v>2</v>
      </c>
      <c r="E433" s="58" t="s">
        <v>1122</v>
      </c>
      <c r="F433" s="32" t="s">
        <v>469</v>
      </c>
      <c r="G433" s="32" t="s">
        <v>18</v>
      </c>
      <c r="H433" s="45">
        <v>72916070</v>
      </c>
      <c r="I433" s="45">
        <v>0</v>
      </c>
      <c r="J433" s="45">
        <v>3555120</v>
      </c>
      <c r="K433" s="103">
        <f t="shared" si="14"/>
        <v>76471190</v>
      </c>
      <c r="L433" s="29"/>
    </row>
    <row r="434" spans="1:12" ht="18" customHeight="1">
      <c r="A434" s="11">
        <v>428</v>
      </c>
      <c r="B434" s="32" t="s">
        <v>889</v>
      </c>
      <c r="C434" s="57" t="s">
        <v>919</v>
      </c>
      <c r="D434" s="32">
        <v>2</v>
      </c>
      <c r="E434" s="58" t="s">
        <v>1130</v>
      </c>
      <c r="F434" s="32" t="s">
        <v>417</v>
      </c>
      <c r="G434" s="32" t="s">
        <v>26</v>
      </c>
      <c r="H434" s="45">
        <v>300000000</v>
      </c>
      <c r="I434" s="45"/>
      <c r="J434" s="45"/>
      <c r="K434" s="103">
        <f t="shared" si="14"/>
        <v>300000000</v>
      </c>
      <c r="L434" s="29"/>
    </row>
    <row r="435" spans="1:12" ht="18" customHeight="1">
      <c r="A435" s="11">
        <v>429</v>
      </c>
      <c r="B435" s="32" t="s">
        <v>889</v>
      </c>
      <c r="C435" s="57" t="s">
        <v>115</v>
      </c>
      <c r="D435" s="57">
        <v>2</v>
      </c>
      <c r="E435" s="58" t="s">
        <v>1110</v>
      </c>
      <c r="F435" s="57" t="s">
        <v>417</v>
      </c>
      <c r="G435" s="57" t="s">
        <v>26</v>
      </c>
      <c r="H435" s="103">
        <v>27466110</v>
      </c>
      <c r="I435" s="103">
        <v>0</v>
      </c>
      <c r="J435" s="103">
        <v>0</v>
      </c>
      <c r="K435" s="103">
        <f t="shared" si="14"/>
        <v>27466110</v>
      </c>
      <c r="L435" s="69"/>
    </row>
    <row r="436" spans="1:12" ht="18" customHeight="1">
      <c r="A436" s="11">
        <v>430</v>
      </c>
      <c r="B436" s="32" t="s">
        <v>889</v>
      </c>
      <c r="C436" s="57" t="s">
        <v>115</v>
      </c>
      <c r="D436" s="57">
        <v>2</v>
      </c>
      <c r="E436" s="58" t="s">
        <v>1115</v>
      </c>
      <c r="F436" s="57" t="s">
        <v>417</v>
      </c>
      <c r="G436" s="57" t="s">
        <v>26</v>
      </c>
      <c r="H436" s="103">
        <v>40334748</v>
      </c>
      <c r="I436" s="103">
        <v>0</v>
      </c>
      <c r="J436" s="103">
        <v>3745650</v>
      </c>
      <c r="K436" s="103">
        <f t="shared" si="14"/>
        <v>44080398</v>
      </c>
      <c r="L436" s="12"/>
    </row>
    <row r="437" spans="1:12" ht="18" customHeight="1">
      <c r="A437" s="11">
        <v>431</v>
      </c>
      <c r="B437" s="32" t="s">
        <v>889</v>
      </c>
      <c r="C437" s="57" t="s">
        <v>115</v>
      </c>
      <c r="D437" s="57">
        <v>2</v>
      </c>
      <c r="E437" s="58" t="s">
        <v>1107</v>
      </c>
      <c r="F437" s="57" t="s">
        <v>417</v>
      </c>
      <c r="G437" s="57" t="s">
        <v>26</v>
      </c>
      <c r="H437" s="103">
        <v>16464029</v>
      </c>
      <c r="I437" s="103">
        <v>0</v>
      </c>
      <c r="J437" s="103">
        <v>0</v>
      </c>
      <c r="K437" s="103">
        <f t="shared" si="14"/>
        <v>16464029</v>
      </c>
      <c r="L437" s="69"/>
    </row>
    <row r="438" spans="1:12" ht="18" customHeight="1">
      <c r="A438" s="11">
        <v>432</v>
      </c>
      <c r="B438" s="32" t="s">
        <v>889</v>
      </c>
      <c r="C438" s="57" t="s">
        <v>115</v>
      </c>
      <c r="D438" s="57">
        <v>2</v>
      </c>
      <c r="E438" s="58" t="s">
        <v>1109</v>
      </c>
      <c r="F438" s="32" t="s">
        <v>417</v>
      </c>
      <c r="G438" s="12" t="s">
        <v>1</v>
      </c>
      <c r="H438" s="103">
        <v>26339676</v>
      </c>
      <c r="I438" s="103"/>
      <c r="J438" s="103"/>
      <c r="K438" s="103">
        <f t="shared" ref="K438:K469" si="15">H438+I438+J438</f>
        <v>26339676</v>
      </c>
      <c r="L438" s="69"/>
    </row>
    <row r="439" spans="1:12" ht="18" customHeight="1">
      <c r="A439" s="11">
        <v>433</v>
      </c>
      <c r="B439" s="32" t="s">
        <v>889</v>
      </c>
      <c r="C439" s="57" t="s">
        <v>115</v>
      </c>
      <c r="D439" s="57">
        <v>2</v>
      </c>
      <c r="E439" s="58" t="s">
        <v>1129</v>
      </c>
      <c r="F439" s="57" t="s">
        <v>417</v>
      </c>
      <c r="G439" s="12" t="s">
        <v>1</v>
      </c>
      <c r="H439" s="103">
        <v>294264158</v>
      </c>
      <c r="I439" s="103"/>
      <c r="J439" s="103"/>
      <c r="K439" s="103">
        <f t="shared" si="15"/>
        <v>294264158</v>
      </c>
      <c r="L439" s="12"/>
    </row>
    <row r="440" spans="1:12" ht="18" customHeight="1">
      <c r="A440" s="11">
        <v>434</v>
      </c>
      <c r="B440" s="32" t="s">
        <v>889</v>
      </c>
      <c r="C440" s="11" t="s">
        <v>115</v>
      </c>
      <c r="D440" s="11">
        <v>2</v>
      </c>
      <c r="E440" s="13" t="s">
        <v>1111</v>
      </c>
      <c r="F440" s="57" t="s">
        <v>417</v>
      </c>
      <c r="G440" s="32" t="s">
        <v>18</v>
      </c>
      <c r="H440" s="45">
        <v>27829489</v>
      </c>
      <c r="I440" s="45">
        <v>0</v>
      </c>
      <c r="J440" s="45">
        <v>0</v>
      </c>
      <c r="K440" s="103">
        <f t="shared" si="15"/>
        <v>27829489</v>
      </c>
      <c r="L440" s="29"/>
    </row>
    <row r="441" spans="1:12" ht="18" customHeight="1">
      <c r="A441" s="11">
        <v>435</v>
      </c>
      <c r="B441" s="32" t="s">
        <v>889</v>
      </c>
      <c r="C441" s="11" t="s">
        <v>115</v>
      </c>
      <c r="D441" s="11">
        <v>2</v>
      </c>
      <c r="E441" s="13" t="s">
        <v>1116</v>
      </c>
      <c r="F441" s="32" t="s">
        <v>417</v>
      </c>
      <c r="G441" s="32" t="s">
        <v>18</v>
      </c>
      <c r="H441" s="45">
        <v>47467606</v>
      </c>
      <c r="I441" s="45">
        <v>0</v>
      </c>
      <c r="J441" s="45">
        <v>0</v>
      </c>
      <c r="K441" s="103">
        <f t="shared" si="15"/>
        <v>47467606</v>
      </c>
      <c r="L441" s="29"/>
    </row>
    <row r="442" spans="1:12" ht="18" customHeight="1">
      <c r="A442" s="11">
        <v>436</v>
      </c>
      <c r="B442" s="32" t="s">
        <v>889</v>
      </c>
      <c r="C442" s="11" t="s">
        <v>115</v>
      </c>
      <c r="D442" s="11">
        <v>2</v>
      </c>
      <c r="E442" s="13" t="s">
        <v>1106</v>
      </c>
      <c r="F442" s="32" t="s">
        <v>417</v>
      </c>
      <c r="G442" s="32" t="s">
        <v>18</v>
      </c>
      <c r="H442" s="45">
        <v>14530910</v>
      </c>
      <c r="I442" s="45">
        <v>0</v>
      </c>
      <c r="J442" s="45">
        <v>0</v>
      </c>
      <c r="K442" s="103">
        <f t="shared" si="15"/>
        <v>14530910</v>
      </c>
      <c r="L442" s="29"/>
    </row>
    <row r="443" spans="1:12" ht="18" customHeight="1">
      <c r="A443" s="11">
        <v>437</v>
      </c>
      <c r="B443" s="32" t="s">
        <v>889</v>
      </c>
      <c r="C443" s="11" t="s">
        <v>115</v>
      </c>
      <c r="D443" s="32">
        <v>2</v>
      </c>
      <c r="E443" s="58" t="s">
        <v>1131</v>
      </c>
      <c r="F443" s="32" t="s">
        <v>417</v>
      </c>
      <c r="G443" s="32" t="s">
        <v>18</v>
      </c>
      <c r="H443" s="45">
        <v>331497000</v>
      </c>
      <c r="I443" s="45"/>
      <c r="J443" s="45">
        <v>25950000</v>
      </c>
      <c r="K443" s="103">
        <f t="shared" si="15"/>
        <v>357447000</v>
      </c>
      <c r="L443" s="29"/>
    </row>
    <row r="444" spans="1:12" ht="18" customHeight="1">
      <c r="A444" s="11">
        <v>438</v>
      </c>
      <c r="B444" s="32" t="s">
        <v>889</v>
      </c>
      <c r="C444" s="11" t="s">
        <v>115</v>
      </c>
      <c r="D444" s="32">
        <v>2</v>
      </c>
      <c r="E444" s="58" t="s">
        <v>1120</v>
      </c>
      <c r="F444" s="32" t="s">
        <v>417</v>
      </c>
      <c r="G444" s="32" t="s">
        <v>1</v>
      </c>
      <c r="H444" s="45">
        <v>66257000</v>
      </c>
      <c r="I444" s="45">
        <v>3921000</v>
      </c>
      <c r="J444" s="45"/>
      <c r="K444" s="103">
        <f t="shared" si="15"/>
        <v>70178000</v>
      </c>
      <c r="L444" s="29"/>
    </row>
    <row r="445" spans="1:12" ht="18" customHeight="1">
      <c r="A445" s="11">
        <v>439</v>
      </c>
      <c r="B445" s="32" t="s">
        <v>889</v>
      </c>
      <c r="C445" s="11" t="s">
        <v>115</v>
      </c>
      <c r="D445" s="32">
        <v>2</v>
      </c>
      <c r="E445" s="58" t="s">
        <v>1123</v>
      </c>
      <c r="F445" s="32" t="s">
        <v>417</v>
      </c>
      <c r="G445" s="32" t="s">
        <v>26</v>
      </c>
      <c r="H445" s="45">
        <v>81409000</v>
      </c>
      <c r="I445" s="45"/>
      <c r="J445" s="45"/>
      <c r="K445" s="103">
        <f t="shared" si="15"/>
        <v>81409000</v>
      </c>
      <c r="L445" s="29"/>
    </row>
    <row r="446" spans="1:12" ht="18" customHeight="1">
      <c r="A446" s="11">
        <v>440</v>
      </c>
      <c r="B446" s="32" t="s">
        <v>889</v>
      </c>
      <c r="C446" s="32" t="s">
        <v>540</v>
      </c>
      <c r="D446" s="32">
        <v>2</v>
      </c>
      <c r="E446" s="100" t="s">
        <v>1132</v>
      </c>
      <c r="F446" s="32" t="s">
        <v>417</v>
      </c>
      <c r="G446" s="32" t="s">
        <v>18</v>
      </c>
      <c r="H446" s="68">
        <v>1492991576</v>
      </c>
      <c r="I446" s="68"/>
      <c r="J446" s="68"/>
      <c r="K446" s="103">
        <f t="shared" si="15"/>
        <v>1492991576</v>
      </c>
      <c r="L446" s="12"/>
    </row>
    <row r="447" spans="1:12" ht="18" customHeight="1">
      <c r="A447" s="11">
        <v>441</v>
      </c>
      <c r="B447" s="32" t="s">
        <v>889</v>
      </c>
      <c r="C447" s="32" t="s">
        <v>170</v>
      </c>
      <c r="D447" s="32">
        <v>2</v>
      </c>
      <c r="E447" s="13" t="s">
        <v>1128</v>
      </c>
      <c r="F447" s="32" t="s">
        <v>419</v>
      </c>
      <c r="G447" s="32" t="s">
        <v>18</v>
      </c>
      <c r="H447" s="45">
        <v>280000000</v>
      </c>
      <c r="I447" s="45">
        <v>0</v>
      </c>
      <c r="J447" s="45">
        <v>0</v>
      </c>
      <c r="K447" s="103">
        <f t="shared" si="15"/>
        <v>280000000</v>
      </c>
      <c r="L447" s="11"/>
    </row>
    <row r="448" spans="1:12" ht="18" customHeight="1">
      <c r="A448" s="11">
        <v>442</v>
      </c>
      <c r="B448" s="32" t="s">
        <v>889</v>
      </c>
      <c r="C448" s="57" t="s">
        <v>950</v>
      </c>
      <c r="D448" s="57">
        <v>2</v>
      </c>
      <c r="E448" s="13" t="s">
        <v>1117</v>
      </c>
      <c r="F448" s="57" t="s">
        <v>419</v>
      </c>
      <c r="G448" s="57" t="s">
        <v>0</v>
      </c>
      <c r="H448" s="103">
        <v>50000000</v>
      </c>
      <c r="I448" s="103"/>
      <c r="J448" s="103"/>
      <c r="K448" s="103">
        <f t="shared" si="15"/>
        <v>50000000</v>
      </c>
      <c r="L448" s="69"/>
    </row>
    <row r="449" spans="1:12" ht="18" customHeight="1">
      <c r="A449" s="11">
        <v>443</v>
      </c>
      <c r="B449" s="32" t="s">
        <v>889</v>
      </c>
      <c r="C449" s="57" t="s">
        <v>950</v>
      </c>
      <c r="D449" s="57">
        <v>2</v>
      </c>
      <c r="E449" s="243" t="s">
        <v>1121</v>
      </c>
      <c r="F449" s="57" t="s">
        <v>419</v>
      </c>
      <c r="G449" s="57" t="s">
        <v>18</v>
      </c>
      <c r="H449" s="103">
        <v>72000000</v>
      </c>
      <c r="I449" s="103"/>
      <c r="J449" s="103"/>
      <c r="K449" s="103">
        <f t="shared" si="15"/>
        <v>72000000</v>
      </c>
      <c r="L449" s="57"/>
    </row>
    <row r="450" spans="1:12" ht="18" customHeight="1">
      <c r="A450" s="11">
        <v>444</v>
      </c>
      <c r="B450" s="32" t="s">
        <v>889</v>
      </c>
      <c r="C450" s="12" t="s">
        <v>193</v>
      </c>
      <c r="D450" s="57">
        <v>2</v>
      </c>
      <c r="E450" s="58" t="s">
        <v>1108</v>
      </c>
      <c r="F450" s="32" t="s">
        <v>419</v>
      </c>
      <c r="G450" s="57" t="s">
        <v>1</v>
      </c>
      <c r="H450" s="103">
        <v>20000000</v>
      </c>
      <c r="I450" s="103"/>
      <c r="J450" s="103"/>
      <c r="K450" s="103">
        <f t="shared" si="15"/>
        <v>20000000</v>
      </c>
      <c r="L450" s="69"/>
    </row>
    <row r="451" spans="1:12" ht="18" customHeight="1">
      <c r="A451" s="11">
        <v>445</v>
      </c>
      <c r="B451" s="32" t="s">
        <v>889</v>
      </c>
      <c r="C451" s="57" t="s">
        <v>46</v>
      </c>
      <c r="D451" s="57">
        <v>2</v>
      </c>
      <c r="E451" s="58" t="s">
        <v>1118</v>
      </c>
      <c r="F451" s="32" t="s">
        <v>419</v>
      </c>
      <c r="G451" s="57" t="s">
        <v>18</v>
      </c>
      <c r="H451" s="103">
        <v>50694176</v>
      </c>
      <c r="I451" s="103"/>
      <c r="J451" s="103"/>
      <c r="K451" s="103">
        <f t="shared" si="15"/>
        <v>50694176</v>
      </c>
      <c r="L451" s="12"/>
    </row>
    <row r="452" spans="1:12" ht="18" customHeight="1">
      <c r="A452" s="11">
        <v>446</v>
      </c>
      <c r="B452" s="57" t="s">
        <v>889</v>
      </c>
      <c r="C452" s="57" t="s">
        <v>971</v>
      </c>
      <c r="D452" s="57">
        <v>2</v>
      </c>
      <c r="E452" s="58" t="s">
        <v>1119</v>
      </c>
      <c r="F452" s="57" t="s">
        <v>417</v>
      </c>
      <c r="G452" s="57" t="s">
        <v>1</v>
      </c>
      <c r="H452" s="103">
        <v>58366000</v>
      </c>
      <c r="I452" s="103"/>
      <c r="J452" s="103"/>
      <c r="K452" s="103">
        <f t="shared" si="15"/>
        <v>58366000</v>
      </c>
      <c r="L452" s="69"/>
    </row>
    <row r="453" spans="1:12" ht="18" customHeight="1">
      <c r="A453" s="11">
        <v>447</v>
      </c>
      <c r="B453" s="57" t="s">
        <v>889</v>
      </c>
      <c r="C453" s="57" t="s">
        <v>971</v>
      </c>
      <c r="D453" s="57">
        <v>2</v>
      </c>
      <c r="E453" s="58" t="s">
        <v>1112</v>
      </c>
      <c r="F453" s="57" t="s">
        <v>417</v>
      </c>
      <c r="G453" s="57" t="s">
        <v>1</v>
      </c>
      <c r="H453" s="103">
        <v>29000000</v>
      </c>
      <c r="I453" s="103"/>
      <c r="J453" s="103"/>
      <c r="K453" s="103">
        <f t="shared" si="15"/>
        <v>29000000</v>
      </c>
      <c r="L453" s="69"/>
    </row>
    <row r="454" spans="1:12" ht="18" customHeight="1">
      <c r="A454" s="11">
        <v>448</v>
      </c>
      <c r="B454" s="32" t="s">
        <v>1248</v>
      </c>
      <c r="C454" s="32" t="s">
        <v>540</v>
      </c>
      <c r="D454" s="32">
        <v>2</v>
      </c>
      <c r="E454" s="33" t="s">
        <v>1371</v>
      </c>
      <c r="F454" s="32" t="s">
        <v>419</v>
      </c>
      <c r="G454" s="32" t="s">
        <v>26</v>
      </c>
      <c r="H454" s="35">
        <v>1563874324</v>
      </c>
      <c r="I454" s="35">
        <v>0</v>
      </c>
      <c r="J454" s="35">
        <v>0</v>
      </c>
      <c r="K454" s="35">
        <f t="shared" si="15"/>
        <v>1563874324</v>
      </c>
      <c r="L454" s="32"/>
    </row>
    <row r="455" spans="1:12" ht="18" customHeight="1">
      <c r="A455" s="11">
        <v>449</v>
      </c>
      <c r="B455" s="32" t="s">
        <v>1248</v>
      </c>
      <c r="C455" s="32" t="s">
        <v>540</v>
      </c>
      <c r="D455" s="32">
        <v>2</v>
      </c>
      <c r="E455" s="33" t="s">
        <v>1373</v>
      </c>
      <c r="F455" s="32" t="s">
        <v>419</v>
      </c>
      <c r="G455" s="32" t="s">
        <v>26</v>
      </c>
      <c r="H455" s="35">
        <v>636208716</v>
      </c>
      <c r="I455" s="35">
        <v>0</v>
      </c>
      <c r="J455" s="35">
        <v>0</v>
      </c>
      <c r="K455" s="35">
        <f t="shared" si="15"/>
        <v>636208716</v>
      </c>
      <c r="L455" s="32"/>
    </row>
    <row r="456" spans="1:12" ht="18" customHeight="1">
      <c r="A456" s="11">
        <v>450</v>
      </c>
      <c r="B456" s="32" t="s">
        <v>1248</v>
      </c>
      <c r="C456" s="57" t="s">
        <v>122</v>
      </c>
      <c r="D456" s="57">
        <v>2</v>
      </c>
      <c r="E456" s="58" t="s">
        <v>1374</v>
      </c>
      <c r="F456" s="57" t="s">
        <v>419</v>
      </c>
      <c r="G456" s="57" t="s">
        <v>26</v>
      </c>
      <c r="H456" s="72">
        <v>30000000</v>
      </c>
      <c r="I456" s="72"/>
      <c r="J456" s="72"/>
      <c r="K456" s="35">
        <f t="shared" si="15"/>
        <v>30000000</v>
      </c>
      <c r="L456" s="57"/>
    </row>
    <row r="457" spans="1:12" ht="18" customHeight="1">
      <c r="A457" s="11">
        <v>451</v>
      </c>
      <c r="B457" s="32" t="s">
        <v>1248</v>
      </c>
      <c r="C457" s="32" t="s">
        <v>193</v>
      </c>
      <c r="D457" s="32">
        <v>2</v>
      </c>
      <c r="E457" s="33" t="s">
        <v>1375</v>
      </c>
      <c r="F457" s="32" t="s">
        <v>419</v>
      </c>
      <c r="G457" s="32" t="s">
        <v>26</v>
      </c>
      <c r="H457" s="35">
        <v>109600000</v>
      </c>
      <c r="I457" s="35"/>
      <c r="J457" s="35"/>
      <c r="K457" s="35">
        <f t="shared" si="15"/>
        <v>109600000</v>
      </c>
      <c r="L457" s="41"/>
    </row>
    <row r="458" spans="1:12" ht="18" customHeight="1">
      <c r="A458" s="11">
        <v>452</v>
      </c>
      <c r="B458" s="32" t="s">
        <v>1248</v>
      </c>
      <c r="C458" s="32" t="s">
        <v>53</v>
      </c>
      <c r="D458" s="32">
        <v>2</v>
      </c>
      <c r="E458" s="33" t="s">
        <v>1376</v>
      </c>
      <c r="F458" s="32" t="s">
        <v>419</v>
      </c>
      <c r="G458" s="32" t="s">
        <v>18</v>
      </c>
      <c r="H458" s="35">
        <v>347686117</v>
      </c>
      <c r="I458" s="35">
        <v>0</v>
      </c>
      <c r="J458" s="35">
        <v>0</v>
      </c>
      <c r="K458" s="35">
        <f t="shared" si="15"/>
        <v>347686117</v>
      </c>
      <c r="L458" s="32"/>
    </row>
    <row r="459" spans="1:12" ht="18" customHeight="1">
      <c r="A459" s="11">
        <v>453</v>
      </c>
      <c r="B459" s="57" t="s">
        <v>50</v>
      </c>
      <c r="C459" s="57" t="s">
        <v>54</v>
      </c>
      <c r="D459" s="57">
        <v>2</v>
      </c>
      <c r="E459" s="58" t="s">
        <v>1377</v>
      </c>
      <c r="F459" s="32" t="s">
        <v>419</v>
      </c>
      <c r="G459" s="57" t="s">
        <v>31</v>
      </c>
      <c r="H459" s="117">
        <v>4271398</v>
      </c>
      <c r="I459" s="117">
        <v>0</v>
      </c>
      <c r="J459" s="117">
        <v>0</v>
      </c>
      <c r="K459" s="35">
        <f t="shared" si="15"/>
        <v>4271398</v>
      </c>
      <c r="L459" s="57" t="s">
        <v>1378</v>
      </c>
    </row>
    <row r="460" spans="1:12" ht="18" customHeight="1">
      <c r="A460" s="11">
        <v>454</v>
      </c>
      <c r="B460" s="32" t="s">
        <v>1248</v>
      </c>
      <c r="C460" s="32" t="s">
        <v>1379</v>
      </c>
      <c r="D460" s="32">
        <v>2</v>
      </c>
      <c r="E460" s="33" t="s">
        <v>1380</v>
      </c>
      <c r="F460" s="32" t="s">
        <v>419</v>
      </c>
      <c r="G460" s="32" t="s">
        <v>26</v>
      </c>
      <c r="H460" s="35">
        <v>24473050</v>
      </c>
      <c r="I460" s="35"/>
      <c r="J460" s="35"/>
      <c r="K460" s="35">
        <f t="shared" si="15"/>
        <v>24473050</v>
      </c>
      <c r="L460" s="41"/>
    </row>
    <row r="461" spans="1:12" ht="18" customHeight="1">
      <c r="A461" s="11">
        <v>455</v>
      </c>
      <c r="B461" s="57" t="s">
        <v>1418</v>
      </c>
      <c r="C461" s="57" t="s">
        <v>120</v>
      </c>
      <c r="D461" s="57">
        <v>2</v>
      </c>
      <c r="E461" s="58" t="s">
        <v>1525</v>
      </c>
      <c r="F461" s="57" t="s">
        <v>442</v>
      </c>
      <c r="G461" s="57" t="s">
        <v>18</v>
      </c>
      <c r="H461" s="72">
        <v>330036984</v>
      </c>
      <c r="I461" s="72"/>
      <c r="J461" s="72"/>
      <c r="K461" s="72">
        <f t="shared" si="15"/>
        <v>330036984</v>
      </c>
      <c r="L461" s="94"/>
    </row>
    <row r="462" spans="1:12" ht="18" customHeight="1">
      <c r="A462" s="11">
        <v>456</v>
      </c>
      <c r="B462" s="57" t="s">
        <v>1418</v>
      </c>
      <c r="C462" s="57" t="s">
        <v>1424</v>
      </c>
      <c r="D462" s="57">
        <v>2</v>
      </c>
      <c r="E462" s="58" t="s">
        <v>1520</v>
      </c>
      <c r="F462" s="57" t="s">
        <v>419</v>
      </c>
      <c r="G462" s="57" t="s">
        <v>1</v>
      </c>
      <c r="H462" s="72">
        <v>123000000</v>
      </c>
      <c r="I462" s="72">
        <v>0</v>
      </c>
      <c r="J462" s="72">
        <v>0</v>
      </c>
      <c r="K462" s="72">
        <f t="shared" si="15"/>
        <v>123000000</v>
      </c>
      <c r="L462" s="69"/>
    </row>
    <row r="463" spans="1:12" ht="18" customHeight="1">
      <c r="A463" s="11">
        <v>457</v>
      </c>
      <c r="B463" s="57" t="s">
        <v>1418</v>
      </c>
      <c r="C463" s="57" t="s">
        <v>540</v>
      </c>
      <c r="D463" s="112">
        <v>2</v>
      </c>
      <c r="E463" s="93" t="s">
        <v>1527</v>
      </c>
      <c r="F463" s="112" t="s">
        <v>419</v>
      </c>
      <c r="G463" s="112" t="s">
        <v>1</v>
      </c>
      <c r="H463" s="113">
        <v>80000000</v>
      </c>
      <c r="I463" s="113">
        <v>0</v>
      </c>
      <c r="J463" s="113">
        <v>0</v>
      </c>
      <c r="K463" s="72">
        <f t="shared" si="15"/>
        <v>80000000</v>
      </c>
      <c r="L463" s="69"/>
    </row>
    <row r="464" spans="1:12" ht="18" customHeight="1">
      <c r="A464" s="11">
        <v>458</v>
      </c>
      <c r="B464" s="57" t="s">
        <v>1418</v>
      </c>
      <c r="C464" s="57" t="s">
        <v>540</v>
      </c>
      <c r="D464" s="57">
        <v>2</v>
      </c>
      <c r="E464" s="58" t="s">
        <v>1526</v>
      </c>
      <c r="F464" s="57" t="s">
        <v>419</v>
      </c>
      <c r="G464" s="57" t="s">
        <v>18</v>
      </c>
      <c r="H464" s="72">
        <v>600000000</v>
      </c>
      <c r="I464" s="72">
        <v>0</v>
      </c>
      <c r="J464" s="72">
        <v>0</v>
      </c>
      <c r="K464" s="72">
        <f t="shared" si="15"/>
        <v>600000000</v>
      </c>
      <c r="L464" s="69"/>
    </row>
    <row r="465" spans="1:12" ht="18" customHeight="1">
      <c r="A465" s="11">
        <v>459</v>
      </c>
      <c r="B465" s="57" t="s">
        <v>1418</v>
      </c>
      <c r="C465" s="12" t="s">
        <v>1419</v>
      </c>
      <c r="D465" s="12">
        <v>2</v>
      </c>
      <c r="E465" s="13" t="s">
        <v>1519</v>
      </c>
      <c r="F465" s="12" t="s">
        <v>149</v>
      </c>
      <c r="G465" s="12" t="s">
        <v>1</v>
      </c>
      <c r="H465" s="44">
        <v>15000000</v>
      </c>
      <c r="I465" s="44"/>
      <c r="J465" s="44"/>
      <c r="K465" s="72">
        <f t="shared" si="15"/>
        <v>15000000</v>
      </c>
      <c r="L465" s="12"/>
    </row>
    <row r="466" spans="1:12" ht="18" customHeight="1">
      <c r="A466" s="11">
        <v>460</v>
      </c>
      <c r="B466" s="57" t="s">
        <v>1418</v>
      </c>
      <c r="C466" s="57" t="s">
        <v>1441</v>
      </c>
      <c r="D466" s="57">
        <v>2</v>
      </c>
      <c r="E466" s="58" t="s">
        <v>1524</v>
      </c>
      <c r="F466" s="57" t="s">
        <v>417</v>
      </c>
      <c r="G466" s="57" t="s">
        <v>0</v>
      </c>
      <c r="H466" s="72">
        <v>128716000</v>
      </c>
      <c r="I466" s="72"/>
      <c r="J466" s="72"/>
      <c r="K466" s="72">
        <f t="shared" si="15"/>
        <v>128716000</v>
      </c>
      <c r="L466" s="69"/>
    </row>
    <row r="467" spans="1:12" ht="18" customHeight="1">
      <c r="A467" s="11">
        <v>461</v>
      </c>
      <c r="B467" s="57" t="s">
        <v>1418</v>
      </c>
      <c r="C467" s="57" t="s">
        <v>1441</v>
      </c>
      <c r="D467" s="57">
        <v>2</v>
      </c>
      <c r="E467" s="58" t="s">
        <v>1442</v>
      </c>
      <c r="F467" s="57" t="s">
        <v>417</v>
      </c>
      <c r="G467" s="57" t="s">
        <v>0</v>
      </c>
      <c r="H467" s="72">
        <v>69923004</v>
      </c>
      <c r="I467" s="72"/>
      <c r="J467" s="72"/>
      <c r="K467" s="72">
        <f t="shared" si="15"/>
        <v>69923004</v>
      </c>
      <c r="L467" s="69"/>
    </row>
    <row r="468" spans="1:12" ht="18" customHeight="1">
      <c r="A468" s="11">
        <v>462</v>
      </c>
      <c r="B468" s="57" t="s">
        <v>1418</v>
      </c>
      <c r="C468" s="57" t="s">
        <v>1441</v>
      </c>
      <c r="D468" s="57">
        <v>2</v>
      </c>
      <c r="E468" s="58" t="s">
        <v>1521</v>
      </c>
      <c r="F468" s="57" t="s">
        <v>417</v>
      </c>
      <c r="G468" s="57" t="s">
        <v>0</v>
      </c>
      <c r="H468" s="72">
        <v>26221126</v>
      </c>
      <c r="I468" s="72"/>
      <c r="J468" s="72"/>
      <c r="K468" s="72">
        <f t="shared" si="15"/>
        <v>26221126</v>
      </c>
      <c r="L468" s="12"/>
    </row>
    <row r="469" spans="1:12" ht="18" customHeight="1">
      <c r="A469" s="11">
        <v>463</v>
      </c>
      <c r="B469" s="57" t="s">
        <v>1418</v>
      </c>
      <c r="C469" s="57" t="s">
        <v>1441</v>
      </c>
      <c r="D469" s="57">
        <v>2</v>
      </c>
      <c r="E469" s="58" t="s">
        <v>1522</v>
      </c>
      <c r="F469" s="57" t="s">
        <v>417</v>
      </c>
      <c r="G469" s="57" t="s">
        <v>0</v>
      </c>
      <c r="H469" s="72">
        <v>26221126</v>
      </c>
      <c r="I469" s="72"/>
      <c r="J469" s="72"/>
      <c r="K469" s="72">
        <f t="shared" si="15"/>
        <v>26221126</v>
      </c>
      <c r="L469" s="57"/>
    </row>
    <row r="470" spans="1:12" ht="18" customHeight="1">
      <c r="A470" s="11">
        <v>464</v>
      </c>
      <c r="B470" s="57" t="s">
        <v>1418</v>
      </c>
      <c r="C470" s="57" t="s">
        <v>1441</v>
      </c>
      <c r="D470" s="57">
        <v>2</v>
      </c>
      <c r="E470" s="58" t="s">
        <v>1523</v>
      </c>
      <c r="F470" s="57" t="s">
        <v>417</v>
      </c>
      <c r="G470" s="57" t="s">
        <v>0</v>
      </c>
      <c r="H470" s="72">
        <v>22725000</v>
      </c>
      <c r="I470" s="72"/>
      <c r="J470" s="72"/>
      <c r="K470" s="72">
        <f t="shared" ref="K470:K501" si="16">H470+I470+J470</f>
        <v>22725000</v>
      </c>
      <c r="L470" s="69"/>
    </row>
    <row r="471" spans="1:12" ht="18" customHeight="1">
      <c r="A471" s="11">
        <v>465</v>
      </c>
      <c r="B471" s="32" t="s">
        <v>58</v>
      </c>
      <c r="C471" s="32" t="s">
        <v>185</v>
      </c>
      <c r="D471" s="32">
        <v>2</v>
      </c>
      <c r="E471" s="20" t="s">
        <v>1793</v>
      </c>
      <c r="F471" s="32" t="s">
        <v>419</v>
      </c>
      <c r="G471" s="32" t="s">
        <v>18</v>
      </c>
      <c r="H471" s="45">
        <v>1900000000</v>
      </c>
      <c r="I471" s="45"/>
      <c r="J471" s="45"/>
      <c r="K471" s="45">
        <f t="shared" si="16"/>
        <v>1900000000</v>
      </c>
      <c r="L471" s="32"/>
    </row>
    <row r="472" spans="1:12" ht="18" customHeight="1">
      <c r="A472" s="11">
        <v>466</v>
      </c>
      <c r="B472" s="11" t="s">
        <v>68</v>
      </c>
      <c r="C472" s="11" t="s">
        <v>1638</v>
      </c>
      <c r="D472" s="11">
        <v>2</v>
      </c>
      <c r="E472" s="20" t="s">
        <v>1796</v>
      </c>
      <c r="F472" s="11" t="s">
        <v>442</v>
      </c>
      <c r="G472" s="11" t="s">
        <v>18</v>
      </c>
      <c r="H472" s="28">
        <v>125000000</v>
      </c>
      <c r="I472" s="28"/>
      <c r="J472" s="28"/>
      <c r="K472" s="28">
        <f t="shared" si="16"/>
        <v>125000000</v>
      </c>
      <c r="L472" s="34"/>
    </row>
    <row r="473" spans="1:12" ht="18" customHeight="1">
      <c r="A473" s="11">
        <v>467</v>
      </c>
      <c r="B473" s="11" t="s">
        <v>68</v>
      </c>
      <c r="C473" s="11" t="s">
        <v>1638</v>
      </c>
      <c r="D473" s="11">
        <v>2</v>
      </c>
      <c r="E473" s="20" t="s">
        <v>1794</v>
      </c>
      <c r="F473" s="11" t="s">
        <v>442</v>
      </c>
      <c r="G473" s="11" t="s">
        <v>18</v>
      </c>
      <c r="H473" s="28">
        <v>750000000</v>
      </c>
      <c r="I473" s="28"/>
      <c r="J473" s="28"/>
      <c r="K473" s="28">
        <f t="shared" si="16"/>
        <v>750000000</v>
      </c>
      <c r="L473" s="153"/>
    </row>
    <row r="474" spans="1:12" ht="18" customHeight="1">
      <c r="A474" s="11">
        <v>468</v>
      </c>
      <c r="B474" s="11" t="s">
        <v>68</v>
      </c>
      <c r="C474" s="11" t="s">
        <v>1638</v>
      </c>
      <c r="D474" s="11">
        <v>2</v>
      </c>
      <c r="E474" s="20" t="s">
        <v>1795</v>
      </c>
      <c r="F474" s="11" t="s">
        <v>442</v>
      </c>
      <c r="G474" s="11" t="s">
        <v>18</v>
      </c>
      <c r="H474" s="28">
        <v>50000000</v>
      </c>
      <c r="I474" s="28"/>
      <c r="J474" s="28"/>
      <c r="K474" s="28">
        <f t="shared" si="16"/>
        <v>50000000</v>
      </c>
      <c r="L474" s="34"/>
    </row>
    <row r="475" spans="1:12" ht="18" customHeight="1">
      <c r="A475" s="11">
        <v>469</v>
      </c>
      <c r="B475" s="11" t="s">
        <v>68</v>
      </c>
      <c r="C475" s="32" t="s">
        <v>63</v>
      </c>
      <c r="D475" s="155">
        <v>2</v>
      </c>
      <c r="E475" s="104" t="s">
        <v>4687</v>
      </c>
      <c r="F475" s="32" t="s">
        <v>419</v>
      </c>
      <c r="G475" s="32" t="s">
        <v>18</v>
      </c>
      <c r="H475" s="133">
        <v>8117000000</v>
      </c>
      <c r="I475" s="68"/>
      <c r="J475" s="68"/>
      <c r="K475" s="68">
        <f t="shared" si="16"/>
        <v>8117000000</v>
      </c>
      <c r="L475" s="34"/>
    </row>
    <row r="476" spans="1:12" ht="18" customHeight="1">
      <c r="A476" s="11">
        <v>470</v>
      </c>
      <c r="B476" s="11" t="s">
        <v>68</v>
      </c>
      <c r="C476" s="32" t="s">
        <v>63</v>
      </c>
      <c r="D476" s="155">
        <v>2</v>
      </c>
      <c r="E476" s="104" t="s">
        <v>4677</v>
      </c>
      <c r="F476" s="32" t="s">
        <v>419</v>
      </c>
      <c r="G476" s="32" t="s">
        <v>18</v>
      </c>
      <c r="H476" s="133">
        <v>1000000000</v>
      </c>
      <c r="I476" s="68"/>
      <c r="J476" s="68"/>
      <c r="K476" s="68">
        <f t="shared" si="16"/>
        <v>1000000000</v>
      </c>
      <c r="L476" s="34"/>
    </row>
    <row r="477" spans="1:12" ht="18" customHeight="1">
      <c r="A477" s="11">
        <v>471</v>
      </c>
      <c r="B477" s="57" t="s">
        <v>58</v>
      </c>
      <c r="C477" s="57" t="s">
        <v>1642</v>
      </c>
      <c r="D477" s="57">
        <v>2</v>
      </c>
      <c r="E477" s="58" t="s">
        <v>1800</v>
      </c>
      <c r="F477" s="57" t="s">
        <v>417</v>
      </c>
      <c r="G477" s="57" t="s">
        <v>18</v>
      </c>
      <c r="H477" s="103">
        <v>130000000</v>
      </c>
      <c r="I477" s="103"/>
      <c r="J477" s="103"/>
      <c r="K477" s="103">
        <f t="shared" si="16"/>
        <v>130000000</v>
      </c>
      <c r="L477" s="12"/>
    </row>
    <row r="478" spans="1:12" ht="18" customHeight="1">
      <c r="A478" s="11">
        <v>472</v>
      </c>
      <c r="B478" s="57" t="s">
        <v>58</v>
      </c>
      <c r="C478" s="57" t="s">
        <v>1642</v>
      </c>
      <c r="D478" s="57">
        <v>2</v>
      </c>
      <c r="E478" s="58" t="s">
        <v>1799</v>
      </c>
      <c r="F478" s="57" t="s">
        <v>419</v>
      </c>
      <c r="G478" s="57" t="s">
        <v>18</v>
      </c>
      <c r="H478" s="103">
        <v>1900000000</v>
      </c>
      <c r="I478" s="103">
        <v>0</v>
      </c>
      <c r="J478" s="103">
        <v>0</v>
      </c>
      <c r="K478" s="103">
        <f t="shared" si="16"/>
        <v>1900000000</v>
      </c>
      <c r="L478" s="12"/>
    </row>
    <row r="479" spans="1:12" ht="18" customHeight="1">
      <c r="A479" s="11">
        <v>473</v>
      </c>
      <c r="B479" s="57" t="s">
        <v>58</v>
      </c>
      <c r="C479" s="57" t="s">
        <v>1642</v>
      </c>
      <c r="D479" s="57">
        <v>2</v>
      </c>
      <c r="E479" s="58" t="s">
        <v>1797</v>
      </c>
      <c r="F479" s="57" t="s">
        <v>419</v>
      </c>
      <c r="G479" s="57" t="s">
        <v>26</v>
      </c>
      <c r="H479" s="103">
        <v>70000000</v>
      </c>
      <c r="I479" s="103"/>
      <c r="J479" s="103"/>
      <c r="K479" s="103">
        <f t="shared" si="16"/>
        <v>70000000</v>
      </c>
      <c r="L479" s="12"/>
    </row>
    <row r="480" spans="1:12" ht="18" customHeight="1">
      <c r="A480" s="11">
        <v>474</v>
      </c>
      <c r="B480" s="57" t="s">
        <v>58</v>
      </c>
      <c r="C480" s="57" t="s">
        <v>1642</v>
      </c>
      <c r="D480" s="57">
        <v>2</v>
      </c>
      <c r="E480" s="58" t="s">
        <v>1798</v>
      </c>
      <c r="F480" s="57" t="s">
        <v>419</v>
      </c>
      <c r="G480" s="57" t="s">
        <v>18</v>
      </c>
      <c r="H480" s="103">
        <v>1955000000</v>
      </c>
      <c r="I480" s="103"/>
      <c r="J480" s="103"/>
      <c r="K480" s="103">
        <f t="shared" si="16"/>
        <v>1955000000</v>
      </c>
      <c r="L480" s="69"/>
    </row>
    <row r="481" spans="1:12" ht="18" customHeight="1">
      <c r="A481" s="11">
        <v>475</v>
      </c>
      <c r="B481" s="57" t="s">
        <v>58</v>
      </c>
      <c r="C481" s="57" t="s">
        <v>66</v>
      </c>
      <c r="D481" s="57">
        <v>2</v>
      </c>
      <c r="E481" s="58" t="s">
        <v>1811</v>
      </c>
      <c r="F481" s="57" t="s">
        <v>419</v>
      </c>
      <c r="G481" s="57" t="s">
        <v>0</v>
      </c>
      <c r="H481" s="103">
        <v>13854000000</v>
      </c>
      <c r="I481" s="103"/>
      <c r="J481" s="103"/>
      <c r="K481" s="103">
        <f>SUM(H481:J481)</f>
        <v>13854000000</v>
      </c>
      <c r="L481" s="29"/>
    </row>
    <row r="482" spans="1:12" ht="18" customHeight="1">
      <c r="A482" s="11">
        <v>476</v>
      </c>
      <c r="B482" s="57" t="s">
        <v>58</v>
      </c>
      <c r="C482" s="57" t="s">
        <v>66</v>
      </c>
      <c r="D482" s="57">
        <v>2</v>
      </c>
      <c r="E482" s="58" t="s">
        <v>1812</v>
      </c>
      <c r="F482" s="57" t="s">
        <v>417</v>
      </c>
      <c r="G482" s="57" t="s">
        <v>0</v>
      </c>
      <c r="H482" s="103">
        <v>200000000</v>
      </c>
      <c r="I482" s="103"/>
      <c r="J482" s="103"/>
      <c r="K482" s="103">
        <f>SUM(H482:J482)</f>
        <v>200000000</v>
      </c>
      <c r="L482" s="29"/>
    </row>
    <row r="483" spans="1:12" ht="18" customHeight="1">
      <c r="A483" s="11">
        <v>477</v>
      </c>
      <c r="B483" s="57" t="s">
        <v>58</v>
      </c>
      <c r="C483" s="57" t="s">
        <v>66</v>
      </c>
      <c r="D483" s="57">
        <v>2</v>
      </c>
      <c r="E483" s="58" t="s">
        <v>1813</v>
      </c>
      <c r="F483" s="57" t="s">
        <v>419</v>
      </c>
      <c r="G483" s="57" t="s">
        <v>0</v>
      </c>
      <c r="H483" s="103">
        <v>90000000</v>
      </c>
      <c r="I483" s="103"/>
      <c r="J483" s="103"/>
      <c r="K483" s="103">
        <f>SUM(H483:J483)</f>
        <v>90000000</v>
      </c>
      <c r="L483" s="29"/>
    </row>
    <row r="484" spans="1:12" ht="18" customHeight="1">
      <c r="A484" s="11">
        <v>478</v>
      </c>
      <c r="B484" s="59" t="s">
        <v>1919</v>
      </c>
      <c r="C484" s="59" t="s">
        <v>1958</v>
      </c>
      <c r="D484" s="59">
        <v>2</v>
      </c>
      <c r="E484" s="168" t="s">
        <v>1959</v>
      </c>
      <c r="F484" s="59" t="s">
        <v>419</v>
      </c>
      <c r="G484" s="59" t="s">
        <v>26</v>
      </c>
      <c r="H484" s="165">
        <v>200901000</v>
      </c>
      <c r="I484" s="165"/>
      <c r="J484" s="165"/>
      <c r="K484" s="165">
        <f t="shared" ref="K484:K511" si="17">H484+I484+J484</f>
        <v>200901000</v>
      </c>
      <c r="L484" s="46"/>
    </row>
    <row r="485" spans="1:12" ht="18" customHeight="1">
      <c r="A485" s="11">
        <v>479</v>
      </c>
      <c r="B485" s="59" t="s">
        <v>1919</v>
      </c>
      <c r="C485" s="59" t="s">
        <v>1975</v>
      </c>
      <c r="D485" s="59">
        <v>2</v>
      </c>
      <c r="E485" s="47" t="s">
        <v>1976</v>
      </c>
      <c r="F485" s="59" t="s">
        <v>419</v>
      </c>
      <c r="G485" s="59" t="s">
        <v>26</v>
      </c>
      <c r="H485" s="165">
        <v>60000000</v>
      </c>
      <c r="I485" s="165"/>
      <c r="J485" s="165"/>
      <c r="K485" s="165">
        <f t="shared" si="17"/>
        <v>60000000</v>
      </c>
      <c r="L485" s="59"/>
    </row>
    <row r="486" spans="1:12" ht="18" customHeight="1">
      <c r="A486" s="11">
        <v>480</v>
      </c>
      <c r="B486" s="59" t="s">
        <v>1919</v>
      </c>
      <c r="C486" s="59" t="s">
        <v>1925</v>
      </c>
      <c r="D486" s="59">
        <v>2</v>
      </c>
      <c r="E486" s="47" t="s">
        <v>1960</v>
      </c>
      <c r="F486" s="59" t="s">
        <v>419</v>
      </c>
      <c r="G486" s="59" t="s">
        <v>18</v>
      </c>
      <c r="H486" s="165">
        <v>6650820</v>
      </c>
      <c r="I486" s="165">
        <v>0</v>
      </c>
      <c r="J486" s="165">
        <v>0</v>
      </c>
      <c r="K486" s="165">
        <f t="shared" si="17"/>
        <v>6650820</v>
      </c>
      <c r="L486" s="29"/>
    </row>
    <row r="487" spans="1:12" ht="18" customHeight="1">
      <c r="A487" s="11">
        <v>481</v>
      </c>
      <c r="B487" s="59" t="s">
        <v>1919</v>
      </c>
      <c r="C487" s="46" t="s">
        <v>115</v>
      </c>
      <c r="D487" s="46">
        <v>2</v>
      </c>
      <c r="E487" s="53" t="s">
        <v>1973</v>
      </c>
      <c r="F487" s="59" t="s">
        <v>419</v>
      </c>
      <c r="G487" s="59" t="s">
        <v>26</v>
      </c>
      <c r="H487" s="165">
        <v>21226000</v>
      </c>
      <c r="I487" s="165">
        <v>0</v>
      </c>
      <c r="J487" s="165">
        <v>0</v>
      </c>
      <c r="K487" s="165">
        <f t="shared" si="17"/>
        <v>21226000</v>
      </c>
      <c r="L487" s="59"/>
    </row>
    <row r="488" spans="1:12" ht="18" customHeight="1">
      <c r="A488" s="11">
        <v>482</v>
      </c>
      <c r="B488" s="59" t="s">
        <v>1919</v>
      </c>
      <c r="C488" s="46" t="s">
        <v>115</v>
      </c>
      <c r="D488" s="46">
        <v>2</v>
      </c>
      <c r="E488" s="53" t="s">
        <v>1971</v>
      </c>
      <c r="F488" s="59" t="s">
        <v>419</v>
      </c>
      <c r="G488" s="59" t="s">
        <v>26</v>
      </c>
      <c r="H488" s="165">
        <v>190540000</v>
      </c>
      <c r="I488" s="165">
        <v>0</v>
      </c>
      <c r="J488" s="165">
        <v>0</v>
      </c>
      <c r="K488" s="165">
        <f t="shared" si="17"/>
        <v>190540000</v>
      </c>
      <c r="L488" s="59"/>
    </row>
    <row r="489" spans="1:12" ht="18" customHeight="1">
      <c r="A489" s="11">
        <v>483</v>
      </c>
      <c r="B489" s="59" t="s">
        <v>1919</v>
      </c>
      <c r="C489" s="46" t="s">
        <v>115</v>
      </c>
      <c r="D489" s="46">
        <v>2</v>
      </c>
      <c r="E489" s="53" t="s">
        <v>1972</v>
      </c>
      <c r="F489" s="59" t="s">
        <v>419</v>
      </c>
      <c r="G489" s="59" t="s">
        <v>26</v>
      </c>
      <c r="H489" s="165">
        <v>53521000</v>
      </c>
      <c r="I489" s="165">
        <v>5019000</v>
      </c>
      <c r="J489" s="165">
        <v>0</v>
      </c>
      <c r="K489" s="165">
        <f t="shared" si="17"/>
        <v>58540000</v>
      </c>
      <c r="L489" s="59"/>
    </row>
    <row r="490" spans="1:12" ht="18" customHeight="1">
      <c r="A490" s="11">
        <v>484</v>
      </c>
      <c r="B490" s="59" t="s">
        <v>1919</v>
      </c>
      <c r="C490" s="46" t="s">
        <v>115</v>
      </c>
      <c r="D490" s="46">
        <v>2</v>
      </c>
      <c r="E490" s="53" t="s">
        <v>1974</v>
      </c>
      <c r="F490" s="59" t="s">
        <v>417</v>
      </c>
      <c r="G490" s="59" t="s">
        <v>26</v>
      </c>
      <c r="H490" s="165">
        <v>10332000</v>
      </c>
      <c r="I490" s="165">
        <v>0</v>
      </c>
      <c r="J490" s="165">
        <v>0</v>
      </c>
      <c r="K490" s="165">
        <f t="shared" si="17"/>
        <v>10332000</v>
      </c>
      <c r="L490" s="59"/>
    </row>
    <row r="491" spans="1:12" ht="18" customHeight="1">
      <c r="A491" s="11">
        <v>485</v>
      </c>
      <c r="B491" s="59" t="s">
        <v>1919</v>
      </c>
      <c r="C491" s="46" t="s">
        <v>115</v>
      </c>
      <c r="D491" s="46">
        <v>2</v>
      </c>
      <c r="E491" s="53" t="s">
        <v>1969</v>
      </c>
      <c r="F491" s="59" t="s">
        <v>419</v>
      </c>
      <c r="G491" s="59" t="s">
        <v>26</v>
      </c>
      <c r="H491" s="165">
        <v>16361000</v>
      </c>
      <c r="I491" s="165">
        <v>0</v>
      </c>
      <c r="J491" s="165">
        <v>0</v>
      </c>
      <c r="K491" s="165">
        <f t="shared" si="17"/>
        <v>16361000</v>
      </c>
      <c r="L491" s="59"/>
    </row>
    <row r="492" spans="1:12" ht="18" customHeight="1">
      <c r="A492" s="11">
        <v>486</v>
      </c>
      <c r="B492" s="59" t="s">
        <v>1919</v>
      </c>
      <c r="C492" s="46" t="s">
        <v>115</v>
      </c>
      <c r="D492" s="46">
        <v>2</v>
      </c>
      <c r="E492" s="53" t="s">
        <v>1967</v>
      </c>
      <c r="F492" s="59" t="s">
        <v>419</v>
      </c>
      <c r="G492" s="59" t="s">
        <v>26</v>
      </c>
      <c r="H492" s="165">
        <v>219792000</v>
      </c>
      <c r="I492" s="165">
        <v>0</v>
      </c>
      <c r="J492" s="165">
        <v>0</v>
      </c>
      <c r="K492" s="165">
        <f t="shared" si="17"/>
        <v>219792000</v>
      </c>
      <c r="L492" s="59"/>
    </row>
    <row r="493" spans="1:12" ht="18" customHeight="1">
      <c r="A493" s="11">
        <v>487</v>
      </c>
      <c r="B493" s="59" t="s">
        <v>1919</v>
      </c>
      <c r="C493" s="46" t="s">
        <v>115</v>
      </c>
      <c r="D493" s="46">
        <v>2</v>
      </c>
      <c r="E493" s="53" t="s">
        <v>1968</v>
      </c>
      <c r="F493" s="59" t="s">
        <v>419</v>
      </c>
      <c r="G493" s="59" t="s">
        <v>26</v>
      </c>
      <c r="H493" s="165">
        <v>73232000</v>
      </c>
      <c r="I493" s="165">
        <v>5548000</v>
      </c>
      <c r="J493" s="165">
        <v>0</v>
      </c>
      <c r="K493" s="165">
        <f t="shared" si="17"/>
        <v>78780000</v>
      </c>
      <c r="L493" s="59"/>
    </row>
    <row r="494" spans="1:12" ht="18" customHeight="1">
      <c r="A494" s="11">
        <v>488</v>
      </c>
      <c r="B494" s="59" t="s">
        <v>1919</v>
      </c>
      <c r="C494" s="46" t="s">
        <v>115</v>
      </c>
      <c r="D494" s="46">
        <v>2</v>
      </c>
      <c r="E494" s="53" t="s">
        <v>1970</v>
      </c>
      <c r="F494" s="59" t="s">
        <v>417</v>
      </c>
      <c r="G494" s="59" t="s">
        <v>26</v>
      </c>
      <c r="H494" s="165">
        <v>26336000</v>
      </c>
      <c r="I494" s="165">
        <v>0</v>
      </c>
      <c r="J494" s="165">
        <v>0</v>
      </c>
      <c r="K494" s="165">
        <f t="shared" si="17"/>
        <v>26336000</v>
      </c>
      <c r="L494" s="59"/>
    </row>
    <row r="495" spans="1:12" ht="18" customHeight="1">
      <c r="A495" s="11">
        <v>489</v>
      </c>
      <c r="B495" s="59" t="s">
        <v>1919</v>
      </c>
      <c r="C495" s="59" t="s">
        <v>115</v>
      </c>
      <c r="D495" s="59">
        <v>2</v>
      </c>
      <c r="E495" s="53" t="s">
        <v>1966</v>
      </c>
      <c r="F495" s="59" t="s">
        <v>419</v>
      </c>
      <c r="G495" s="59" t="s">
        <v>0</v>
      </c>
      <c r="H495" s="165">
        <v>340000000</v>
      </c>
      <c r="I495" s="165">
        <v>0</v>
      </c>
      <c r="J495" s="165">
        <v>0</v>
      </c>
      <c r="K495" s="165">
        <f t="shared" si="17"/>
        <v>340000000</v>
      </c>
      <c r="L495" s="59"/>
    </row>
    <row r="496" spans="1:12" ht="18" customHeight="1">
      <c r="A496" s="11">
        <v>490</v>
      </c>
      <c r="B496" s="59" t="s">
        <v>1919</v>
      </c>
      <c r="C496" s="59" t="s">
        <v>170</v>
      </c>
      <c r="D496" s="59">
        <v>2</v>
      </c>
      <c r="E496" s="47" t="s">
        <v>1961</v>
      </c>
      <c r="F496" s="59" t="s">
        <v>417</v>
      </c>
      <c r="G496" s="59" t="s">
        <v>0</v>
      </c>
      <c r="H496" s="165">
        <v>150000000</v>
      </c>
      <c r="I496" s="165">
        <v>0</v>
      </c>
      <c r="J496" s="165">
        <v>0</v>
      </c>
      <c r="K496" s="165">
        <f t="shared" si="17"/>
        <v>150000000</v>
      </c>
      <c r="L496" s="29"/>
    </row>
    <row r="497" spans="1:12" ht="18" customHeight="1">
      <c r="A497" s="11">
        <v>491</v>
      </c>
      <c r="B497" s="59" t="s">
        <v>1919</v>
      </c>
      <c r="C497" s="59" t="s">
        <v>1954</v>
      </c>
      <c r="D497" s="59">
        <v>2</v>
      </c>
      <c r="E497" s="47" t="s">
        <v>1956</v>
      </c>
      <c r="F497" s="59" t="s">
        <v>419</v>
      </c>
      <c r="G497" s="59" t="s">
        <v>26</v>
      </c>
      <c r="H497" s="165">
        <v>106054245</v>
      </c>
      <c r="I497" s="165"/>
      <c r="J497" s="165"/>
      <c r="K497" s="165">
        <f t="shared" si="17"/>
        <v>106054245</v>
      </c>
      <c r="L497" s="29"/>
    </row>
    <row r="498" spans="1:12" ht="18" customHeight="1">
      <c r="A498" s="11">
        <v>492</v>
      </c>
      <c r="B498" s="59" t="s">
        <v>1919</v>
      </c>
      <c r="C498" s="59" t="s">
        <v>1954</v>
      </c>
      <c r="D498" s="59">
        <v>2</v>
      </c>
      <c r="E498" s="47" t="s">
        <v>1957</v>
      </c>
      <c r="F498" s="59" t="s">
        <v>419</v>
      </c>
      <c r="G498" s="59" t="s">
        <v>26</v>
      </c>
      <c r="H498" s="165">
        <v>26432467</v>
      </c>
      <c r="I498" s="165"/>
      <c r="J498" s="165"/>
      <c r="K498" s="165">
        <f t="shared" si="17"/>
        <v>26432467</v>
      </c>
      <c r="L498" s="29"/>
    </row>
    <row r="499" spans="1:12" ht="18" customHeight="1">
      <c r="A499" s="11">
        <v>493</v>
      </c>
      <c r="B499" s="59" t="s">
        <v>1919</v>
      </c>
      <c r="C499" s="59" t="s">
        <v>1954</v>
      </c>
      <c r="D499" s="59">
        <v>2</v>
      </c>
      <c r="E499" s="53" t="s">
        <v>1955</v>
      </c>
      <c r="F499" s="59" t="s">
        <v>419</v>
      </c>
      <c r="G499" s="59" t="s">
        <v>18</v>
      </c>
      <c r="H499" s="165">
        <v>31884563</v>
      </c>
      <c r="I499" s="165"/>
      <c r="J499" s="165"/>
      <c r="K499" s="165">
        <f t="shared" si="17"/>
        <v>31884563</v>
      </c>
      <c r="L499" s="29"/>
    </row>
    <row r="500" spans="1:12" ht="18" customHeight="1">
      <c r="A500" s="11">
        <v>494</v>
      </c>
      <c r="B500" s="59" t="s">
        <v>74</v>
      </c>
      <c r="C500" s="59" t="s">
        <v>78</v>
      </c>
      <c r="D500" s="59">
        <v>2</v>
      </c>
      <c r="E500" s="47" t="s">
        <v>1981</v>
      </c>
      <c r="F500" s="59" t="s">
        <v>417</v>
      </c>
      <c r="G500" s="59" t="s">
        <v>1</v>
      </c>
      <c r="H500" s="132">
        <v>228333000</v>
      </c>
      <c r="I500" s="60"/>
      <c r="J500" s="60"/>
      <c r="K500" s="165">
        <f t="shared" si="17"/>
        <v>228333000</v>
      </c>
      <c r="L500" s="59"/>
    </row>
    <row r="501" spans="1:12" ht="18" customHeight="1">
      <c r="A501" s="11">
        <v>495</v>
      </c>
      <c r="B501" s="59" t="s">
        <v>1919</v>
      </c>
      <c r="C501" s="59" t="s">
        <v>1948</v>
      </c>
      <c r="D501" s="59">
        <v>2</v>
      </c>
      <c r="E501" s="47" t="s">
        <v>1980</v>
      </c>
      <c r="F501" s="59" t="s">
        <v>149</v>
      </c>
      <c r="G501" s="59" t="s">
        <v>65</v>
      </c>
      <c r="H501" s="132">
        <v>2640000</v>
      </c>
      <c r="I501" s="132">
        <v>0</v>
      </c>
      <c r="J501" s="132">
        <v>0</v>
      </c>
      <c r="K501" s="165">
        <f t="shared" si="17"/>
        <v>2640000</v>
      </c>
      <c r="L501" s="29" t="s">
        <v>523</v>
      </c>
    </row>
    <row r="502" spans="1:12" ht="18" customHeight="1">
      <c r="A502" s="11">
        <v>496</v>
      </c>
      <c r="B502" s="59" t="s">
        <v>1919</v>
      </c>
      <c r="C502" s="59" t="s">
        <v>1948</v>
      </c>
      <c r="D502" s="59">
        <v>2</v>
      </c>
      <c r="E502" s="47" t="s">
        <v>1979</v>
      </c>
      <c r="F502" s="59" t="s">
        <v>419</v>
      </c>
      <c r="G502" s="59" t="s">
        <v>26</v>
      </c>
      <c r="H502" s="132">
        <v>40676000</v>
      </c>
      <c r="I502" s="132">
        <v>0</v>
      </c>
      <c r="J502" s="132">
        <v>0</v>
      </c>
      <c r="K502" s="165">
        <f t="shared" si="17"/>
        <v>40676000</v>
      </c>
      <c r="L502" s="46"/>
    </row>
    <row r="503" spans="1:12" ht="18" customHeight="1">
      <c r="A503" s="11">
        <v>497</v>
      </c>
      <c r="B503" s="59" t="s">
        <v>1919</v>
      </c>
      <c r="C503" s="59" t="s">
        <v>1977</v>
      </c>
      <c r="D503" s="59">
        <v>2</v>
      </c>
      <c r="E503" s="47" t="s">
        <v>1978</v>
      </c>
      <c r="F503" s="59" t="s">
        <v>419</v>
      </c>
      <c r="G503" s="59" t="s">
        <v>31</v>
      </c>
      <c r="H503" s="165">
        <v>9911994</v>
      </c>
      <c r="I503" s="165">
        <v>0</v>
      </c>
      <c r="J503" s="165">
        <v>0</v>
      </c>
      <c r="K503" s="165">
        <f t="shared" si="17"/>
        <v>9911994</v>
      </c>
      <c r="L503" s="29"/>
    </row>
    <row r="504" spans="1:12" ht="18" customHeight="1">
      <c r="A504" s="11">
        <v>498</v>
      </c>
      <c r="B504" s="59" t="s">
        <v>1919</v>
      </c>
      <c r="C504" s="59" t="s">
        <v>1951</v>
      </c>
      <c r="D504" s="59">
        <v>2</v>
      </c>
      <c r="E504" s="47" t="s">
        <v>1952</v>
      </c>
      <c r="F504" s="59" t="s">
        <v>419</v>
      </c>
      <c r="G504" s="59" t="s">
        <v>18</v>
      </c>
      <c r="H504" s="165">
        <v>36709576</v>
      </c>
      <c r="I504" s="165">
        <v>0</v>
      </c>
      <c r="J504" s="165">
        <v>0</v>
      </c>
      <c r="K504" s="165">
        <f t="shared" si="17"/>
        <v>36709576</v>
      </c>
      <c r="L504" s="46"/>
    </row>
    <row r="505" spans="1:12" ht="18" customHeight="1">
      <c r="A505" s="11">
        <v>499</v>
      </c>
      <c r="B505" s="59" t="s">
        <v>1919</v>
      </c>
      <c r="C505" s="59" t="s">
        <v>1951</v>
      </c>
      <c r="D505" s="59">
        <v>2</v>
      </c>
      <c r="E505" s="47" t="s">
        <v>1953</v>
      </c>
      <c r="F505" s="59" t="s">
        <v>419</v>
      </c>
      <c r="G505" s="59" t="s">
        <v>18</v>
      </c>
      <c r="H505" s="165">
        <v>20976899</v>
      </c>
      <c r="I505" s="165">
        <v>0</v>
      </c>
      <c r="J505" s="165">
        <v>0</v>
      </c>
      <c r="K505" s="165">
        <f t="shared" si="17"/>
        <v>20976899</v>
      </c>
      <c r="L505" s="59"/>
    </row>
    <row r="506" spans="1:12" ht="18" customHeight="1">
      <c r="A506" s="11">
        <v>500</v>
      </c>
      <c r="B506" s="59" t="s">
        <v>1919</v>
      </c>
      <c r="C506" s="59" t="s">
        <v>1962</v>
      </c>
      <c r="D506" s="59">
        <v>2</v>
      </c>
      <c r="E506" s="47" t="s">
        <v>1963</v>
      </c>
      <c r="F506" s="59" t="s">
        <v>419</v>
      </c>
      <c r="G506" s="59" t="s">
        <v>1</v>
      </c>
      <c r="H506" s="165">
        <v>45000000</v>
      </c>
      <c r="I506" s="165"/>
      <c r="J506" s="165"/>
      <c r="K506" s="165">
        <f t="shared" si="17"/>
        <v>45000000</v>
      </c>
      <c r="L506" s="59"/>
    </row>
    <row r="507" spans="1:12" ht="18" customHeight="1">
      <c r="A507" s="11">
        <v>501</v>
      </c>
      <c r="B507" s="59" t="s">
        <v>1919</v>
      </c>
      <c r="C507" s="59" t="s">
        <v>171</v>
      </c>
      <c r="D507" s="59">
        <v>2</v>
      </c>
      <c r="E507" s="47" t="s">
        <v>1965</v>
      </c>
      <c r="F507" s="169" t="s">
        <v>419</v>
      </c>
      <c r="G507" s="59" t="s">
        <v>65</v>
      </c>
      <c r="H507" s="165">
        <v>10000000</v>
      </c>
      <c r="I507" s="165"/>
      <c r="J507" s="165"/>
      <c r="K507" s="165">
        <f t="shared" si="17"/>
        <v>10000000</v>
      </c>
      <c r="L507" s="29" t="s">
        <v>523</v>
      </c>
    </row>
    <row r="508" spans="1:12" ht="18" customHeight="1">
      <c r="A508" s="11">
        <v>502</v>
      </c>
      <c r="B508" s="59" t="s">
        <v>1919</v>
      </c>
      <c r="C508" s="59" t="s">
        <v>171</v>
      </c>
      <c r="D508" s="59">
        <v>2</v>
      </c>
      <c r="E508" s="47" t="s">
        <v>1964</v>
      </c>
      <c r="F508" s="59" t="s">
        <v>419</v>
      </c>
      <c r="G508" s="59" t="s">
        <v>0</v>
      </c>
      <c r="H508" s="165">
        <v>90000000</v>
      </c>
      <c r="I508" s="165"/>
      <c r="J508" s="165"/>
      <c r="K508" s="165">
        <f t="shared" si="17"/>
        <v>90000000</v>
      </c>
      <c r="L508" s="46"/>
    </row>
    <row r="509" spans="1:12" ht="18" customHeight="1">
      <c r="A509" s="11">
        <v>503</v>
      </c>
      <c r="B509" s="32" t="s">
        <v>2232</v>
      </c>
      <c r="C509" s="32" t="s">
        <v>63</v>
      </c>
      <c r="D509" s="32">
        <v>2</v>
      </c>
      <c r="E509" s="39" t="s">
        <v>2345</v>
      </c>
      <c r="F509" s="32" t="s">
        <v>419</v>
      </c>
      <c r="G509" s="32" t="s">
        <v>18</v>
      </c>
      <c r="H509" s="45">
        <v>70000000</v>
      </c>
      <c r="I509" s="103">
        <v>0</v>
      </c>
      <c r="J509" s="103">
        <v>0</v>
      </c>
      <c r="K509" s="45">
        <f t="shared" si="17"/>
        <v>70000000</v>
      </c>
      <c r="L509" s="29"/>
    </row>
    <row r="510" spans="1:12" ht="18" customHeight="1">
      <c r="A510" s="11">
        <v>504</v>
      </c>
      <c r="B510" s="12" t="s">
        <v>2232</v>
      </c>
      <c r="C510" s="32" t="s">
        <v>2237</v>
      </c>
      <c r="D510" s="12">
        <v>2</v>
      </c>
      <c r="E510" s="16" t="s">
        <v>2353</v>
      </c>
      <c r="F510" s="57" t="s">
        <v>419</v>
      </c>
      <c r="G510" s="57" t="s">
        <v>26</v>
      </c>
      <c r="H510" s="103">
        <v>173460000</v>
      </c>
      <c r="I510" s="103">
        <v>0</v>
      </c>
      <c r="J510" s="103">
        <v>0</v>
      </c>
      <c r="K510" s="103">
        <f t="shared" si="17"/>
        <v>173460000</v>
      </c>
      <c r="L510" s="12"/>
    </row>
    <row r="511" spans="1:12" ht="18" customHeight="1">
      <c r="A511" s="11">
        <v>505</v>
      </c>
      <c r="B511" s="32" t="s">
        <v>79</v>
      </c>
      <c r="C511" s="32" t="s">
        <v>82</v>
      </c>
      <c r="D511" s="32">
        <v>2</v>
      </c>
      <c r="E511" s="39" t="s">
        <v>2354</v>
      </c>
      <c r="F511" s="32" t="s">
        <v>419</v>
      </c>
      <c r="G511" s="32" t="s">
        <v>18</v>
      </c>
      <c r="H511" s="45">
        <v>1900000000</v>
      </c>
      <c r="I511" s="103">
        <v>0</v>
      </c>
      <c r="J511" s="103">
        <v>0</v>
      </c>
      <c r="K511" s="45">
        <f t="shared" si="17"/>
        <v>1900000000</v>
      </c>
      <c r="L511" s="29"/>
    </row>
    <row r="512" spans="1:12" ht="18" customHeight="1">
      <c r="A512" s="11">
        <v>506</v>
      </c>
      <c r="B512" s="32" t="s">
        <v>2232</v>
      </c>
      <c r="C512" s="32" t="s">
        <v>59</v>
      </c>
      <c r="D512" s="32">
        <v>2</v>
      </c>
      <c r="E512" s="39" t="s">
        <v>2346</v>
      </c>
      <c r="F512" s="32" t="s">
        <v>419</v>
      </c>
      <c r="G512" s="32" t="s">
        <v>26</v>
      </c>
      <c r="H512" s="81">
        <v>500000000</v>
      </c>
      <c r="I512" s="103">
        <v>0</v>
      </c>
      <c r="J512" s="103">
        <v>0</v>
      </c>
      <c r="K512" s="81">
        <v>500000000</v>
      </c>
      <c r="L512" s="29"/>
    </row>
    <row r="513" spans="1:12" ht="18" customHeight="1">
      <c r="A513" s="11">
        <v>507</v>
      </c>
      <c r="B513" s="181" t="s">
        <v>2232</v>
      </c>
      <c r="C513" s="181" t="s">
        <v>59</v>
      </c>
      <c r="D513" s="182">
        <v>2</v>
      </c>
      <c r="E513" s="183" t="s">
        <v>2347</v>
      </c>
      <c r="F513" s="182" t="s">
        <v>419</v>
      </c>
      <c r="G513" s="182" t="s">
        <v>18</v>
      </c>
      <c r="H513" s="184">
        <v>2200000000</v>
      </c>
      <c r="I513" s="103">
        <v>0</v>
      </c>
      <c r="J513" s="103">
        <v>0</v>
      </c>
      <c r="K513" s="184">
        <f t="shared" ref="K513:K533" si="18">H513+I513+J513</f>
        <v>2200000000</v>
      </c>
      <c r="L513" s="181"/>
    </row>
    <row r="514" spans="1:12" ht="18" customHeight="1">
      <c r="A514" s="11">
        <v>508</v>
      </c>
      <c r="B514" s="181" t="s">
        <v>2232</v>
      </c>
      <c r="C514" s="181" t="s">
        <v>59</v>
      </c>
      <c r="D514" s="182">
        <v>2</v>
      </c>
      <c r="E514" s="185" t="s">
        <v>2348</v>
      </c>
      <c r="F514" s="182" t="s">
        <v>419</v>
      </c>
      <c r="G514" s="182" t="s">
        <v>18</v>
      </c>
      <c r="H514" s="184">
        <v>30000000</v>
      </c>
      <c r="I514" s="103">
        <v>0</v>
      </c>
      <c r="J514" s="103">
        <v>0</v>
      </c>
      <c r="K514" s="184">
        <f t="shared" si="18"/>
        <v>30000000</v>
      </c>
      <c r="L514" s="182"/>
    </row>
    <row r="515" spans="1:12" ht="18" customHeight="1">
      <c r="A515" s="11">
        <v>509</v>
      </c>
      <c r="B515" s="57" t="s">
        <v>2232</v>
      </c>
      <c r="C515" s="57" t="s">
        <v>2349</v>
      </c>
      <c r="D515" s="57">
        <v>2</v>
      </c>
      <c r="E515" s="71" t="s">
        <v>2350</v>
      </c>
      <c r="F515" s="32" t="s">
        <v>419</v>
      </c>
      <c r="G515" s="57" t="s">
        <v>18</v>
      </c>
      <c r="H515" s="103">
        <v>30000000</v>
      </c>
      <c r="I515" s="103">
        <v>0</v>
      </c>
      <c r="J515" s="103">
        <v>0</v>
      </c>
      <c r="K515" s="103">
        <f t="shared" si="18"/>
        <v>30000000</v>
      </c>
      <c r="L515" s="29"/>
    </row>
    <row r="516" spans="1:12" ht="18" customHeight="1">
      <c r="A516" s="11">
        <v>510</v>
      </c>
      <c r="B516" s="57" t="s">
        <v>2232</v>
      </c>
      <c r="C516" s="57" t="s">
        <v>2349</v>
      </c>
      <c r="D516" s="57">
        <v>2</v>
      </c>
      <c r="E516" s="71" t="s">
        <v>2351</v>
      </c>
      <c r="F516" s="32" t="s">
        <v>419</v>
      </c>
      <c r="G516" s="57" t="s">
        <v>18</v>
      </c>
      <c r="H516" s="103">
        <v>30000000</v>
      </c>
      <c r="I516" s="103">
        <v>0</v>
      </c>
      <c r="J516" s="103">
        <v>0</v>
      </c>
      <c r="K516" s="103">
        <f t="shared" si="18"/>
        <v>30000000</v>
      </c>
      <c r="L516" s="29"/>
    </row>
    <row r="517" spans="1:12" ht="18" customHeight="1">
      <c r="A517" s="11">
        <v>511</v>
      </c>
      <c r="B517" s="59" t="s">
        <v>2232</v>
      </c>
      <c r="C517" s="59" t="s">
        <v>148</v>
      </c>
      <c r="D517" s="59">
        <v>2</v>
      </c>
      <c r="E517" s="60" t="s">
        <v>2352</v>
      </c>
      <c r="F517" s="32" t="s">
        <v>419</v>
      </c>
      <c r="G517" s="59" t="s">
        <v>0</v>
      </c>
      <c r="H517" s="132">
        <v>3000000000</v>
      </c>
      <c r="I517" s="103">
        <v>0</v>
      </c>
      <c r="J517" s="103">
        <v>0</v>
      </c>
      <c r="K517" s="130">
        <f t="shared" si="18"/>
        <v>3000000000</v>
      </c>
      <c r="L517" s="29"/>
    </row>
    <row r="518" spans="1:12" ht="18" customHeight="1">
      <c r="A518" s="11">
        <v>512</v>
      </c>
      <c r="B518" s="32" t="s">
        <v>85</v>
      </c>
      <c r="C518" s="32" t="s">
        <v>164</v>
      </c>
      <c r="D518" s="32">
        <v>2</v>
      </c>
      <c r="E518" s="39" t="s">
        <v>2456</v>
      </c>
      <c r="F518" s="32" t="s">
        <v>419</v>
      </c>
      <c r="G518" s="32" t="s">
        <v>18</v>
      </c>
      <c r="H518" s="45">
        <v>29000000</v>
      </c>
      <c r="I518" s="45">
        <v>0</v>
      </c>
      <c r="J518" s="45">
        <v>550000</v>
      </c>
      <c r="K518" s="45">
        <f t="shared" si="18"/>
        <v>29550000</v>
      </c>
      <c r="L518" s="29"/>
    </row>
    <row r="519" spans="1:12" ht="18" customHeight="1">
      <c r="A519" s="11">
        <v>513</v>
      </c>
      <c r="B519" s="32" t="s">
        <v>85</v>
      </c>
      <c r="C519" s="32" t="s">
        <v>2536</v>
      </c>
      <c r="D519" s="32">
        <v>2</v>
      </c>
      <c r="E519" s="39" t="s">
        <v>2453</v>
      </c>
      <c r="F519" s="32" t="s">
        <v>469</v>
      </c>
      <c r="G519" s="32" t="s">
        <v>26</v>
      </c>
      <c r="H519" s="45">
        <v>120000000</v>
      </c>
      <c r="I519" s="45">
        <v>0</v>
      </c>
      <c r="J519" s="45">
        <v>0</v>
      </c>
      <c r="K519" s="45">
        <f t="shared" si="18"/>
        <v>120000000</v>
      </c>
      <c r="L519" s="29"/>
    </row>
    <row r="520" spans="1:12" ht="18" customHeight="1">
      <c r="A520" s="11">
        <v>514</v>
      </c>
      <c r="B520" s="32" t="s">
        <v>85</v>
      </c>
      <c r="C520" s="32" t="s">
        <v>2538</v>
      </c>
      <c r="D520" s="32">
        <v>2</v>
      </c>
      <c r="E520" s="39" t="s">
        <v>2452</v>
      </c>
      <c r="F520" s="32" t="s">
        <v>469</v>
      </c>
      <c r="G520" s="32" t="s">
        <v>26</v>
      </c>
      <c r="H520" s="45">
        <v>70197000</v>
      </c>
      <c r="I520" s="45"/>
      <c r="J520" s="45"/>
      <c r="K520" s="45">
        <f t="shared" si="18"/>
        <v>70197000</v>
      </c>
      <c r="L520" s="29"/>
    </row>
    <row r="521" spans="1:12" ht="18" customHeight="1">
      <c r="A521" s="11">
        <v>515</v>
      </c>
      <c r="B521" s="32" t="s">
        <v>85</v>
      </c>
      <c r="C521" s="32" t="s">
        <v>2537</v>
      </c>
      <c r="D521" s="32">
        <v>2</v>
      </c>
      <c r="E521" s="39" t="s">
        <v>2455</v>
      </c>
      <c r="F521" s="32" t="s">
        <v>469</v>
      </c>
      <c r="G521" s="32" t="s">
        <v>26</v>
      </c>
      <c r="H521" s="45">
        <v>43000000</v>
      </c>
      <c r="I521" s="45">
        <v>0</v>
      </c>
      <c r="J521" s="45">
        <v>0</v>
      </c>
      <c r="K521" s="45">
        <f t="shared" si="18"/>
        <v>43000000</v>
      </c>
      <c r="L521" s="29"/>
    </row>
    <row r="522" spans="1:12" ht="18" customHeight="1">
      <c r="A522" s="11">
        <v>516</v>
      </c>
      <c r="B522" s="32" t="s">
        <v>85</v>
      </c>
      <c r="C522" s="32" t="s">
        <v>2537</v>
      </c>
      <c r="D522" s="32">
        <v>2</v>
      </c>
      <c r="E522" s="39" t="s">
        <v>2454</v>
      </c>
      <c r="F522" s="32" t="s">
        <v>469</v>
      </c>
      <c r="G522" s="32" t="s">
        <v>26</v>
      </c>
      <c r="H522" s="45">
        <v>42000000</v>
      </c>
      <c r="I522" s="45">
        <v>0</v>
      </c>
      <c r="J522" s="45">
        <v>0</v>
      </c>
      <c r="K522" s="45">
        <f t="shared" si="18"/>
        <v>42000000</v>
      </c>
      <c r="L522" s="29"/>
    </row>
    <row r="523" spans="1:12" ht="18" customHeight="1">
      <c r="A523" s="11">
        <v>517</v>
      </c>
      <c r="B523" s="32" t="s">
        <v>85</v>
      </c>
      <c r="C523" s="32" t="s">
        <v>35</v>
      </c>
      <c r="D523" s="32">
        <v>2</v>
      </c>
      <c r="E523" s="39" t="s">
        <v>2445</v>
      </c>
      <c r="F523" s="32" t="s">
        <v>419</v>
      </c>
      <c r="G523" s="32" t="s">
        <v>26</v>
      </c>
      <c r="H523" s="45">
        <v>25000000</v>
      </c>
      <c r="I523" s="45">
        <v>0</v>
      </c>
      <c r="J523" s="45">
        <v>0</v>
      </c>
      <c r="K523" s="45">
        <f t="shared" si="18"/>
        <v>25000000</v>
      </c>
      <c r="L523" s="29"/>
    </row>
    <row r="524" spans="1:12" ht="18" customHeight="1">
      <c r="A524" s="11">
        <v>518</v>
      </c>
      <c r="B524" s="32" t="s">
        <v>85</v>
      </c>
      <c r="C524" s="32" t="s">
        <v>35</v>
      </c>
      <c r="D524" s="32">
        <v>2</v>
      </c>
      <c r="E524" s="39" t="s">
        <v>2444</v>
      </c>
      <c r="F524" s="32" t="s">
        <v>419</v>
      </c>
      <c r="G524" s="32" t="s">
        <v>26</v>
      </c>
      <c r="H524" s="45">
        <v>14000000</v>
      </c>
      <c r="I524" s="45">
        <v>0</v>
      </c>
      <c r="J524" s="45">
        <v>0</v>
      </c>
      <c r="K524" s="45">
        <f t="shared" si="18"/>
        <v>14000000</v>
      </c>
      <c r="L524" s="29"/>
    </row>
    <row r="525" spans="1:12" ht="18" customHeight="1">
      <c r="A525" s="11">
        <v>519</v>
      </c>
      <c r="B525" s="32" t="s">
        <v>85</v>
      </c>
      <c r="C525" s="32" t="s">
        <v>93</v>
      </c>
      <c r="D525" s="32">
        <v>2</v>
      </c>
      <c r="E525" s="39" t="s">
        <v>2447</v>
      </c>
      <c r="F525" s="32" t="s">
        <v>469</v>
      </c>
      <c r="G525" s="32" t="s">
        <v>26</v>
      </c>
      <c r="H525" s="45">
        <v>185626000.00000003</v>
      </c>
      <c r="I525" s="45"/>
      <c r="J525" s="45"/>
      <c r="K525" s="45">
        <f t="shared" si="18"/>
        <v>185626000.00000003</v>
      </c>
      <c r="L525" s="29"/>
    </row>
    <row r="526" spans="1:12" ht="18" customHeight="1">
      <c r="A526" s="11">
        <v>520</v>
      </c>
      <c r="B526" s="32" t="s">
        <v>85</v>
      </c>
      <c r="C526" s="32" t="s">
        <v>93</v>
      </c>
      <c r="D526" s="32">
        <v>2</v>
      </c>
      <c r="E526" s="39" t="s">
        <v>2448</v>
      </c>
      <c r="F526" s="32" t="s">
        <v>469</v>
      </c>
      <c r="G526" s="32" t="s">
        <v>26</v>
      </c>
      <c r="H526" s="45">
        <v>150000000</v>
      </c>
      <c r="I526" s="45"/>
      <c r="J526" s="45"/>
      <c r="K526" s="45">
        <f t="shared" si="18"/>
        <v>150000000</v>
      </c>
      <c r="L526" s="29"/>
    </row>
    <row r="527" spans="1:12" ht="18" customHeight="1">
      <c r="A527" s="11">
        <v>521</v>
      </c>
      <c r="B527" s="32" t="s">
        <v>85</v>
      </c>
      <c r="C527" s="32" t="s">
        <v>43</v>
      </c>
      <c r="D527" s="32">
        <v>2</v>
      </c>
      <c r="E527" s="39" t="s">
        <v>2446</v>
      </c>
      <c r="F527" s="32" t="s">
        <v>469</v>
      </c>
      <c r="G527" s="32" t="s">
        <v>26</v>
      </c>
      <c r="H527" s="45">
        <v>140000000</v>
      </c>
      <c r="I527" s="45"/>
      <c r="J527" s="45"/>
      <c r="K527" s="45">
        <f t="shared" si="18"/>
        <v>140000000</v>
      </c>
      <c r="L527" s="29"/>
    </row>
    <row r="528" spans="1:12" ht="18" customHeight="1">
      <c r="A528" s="11">
        <v>522</v>
      </c>
      <c r="B528" s="32" t="s">
        <v>85</v>
      </c>
      <c r="C528" s="32" t="s">
        <v>42</v>
      </c>
      <c r="D528" s="32">
        <v>2</v>
      </c>
      <c r="E528" s="39" t="s">
        <v>2442</v>
      </c>
      <c r="F528" s="32" t="s">
        <v>469</v>
      </c>
      <c r="G528" s="32" t="s">
        <v>26</v>
      </c>
      <c r="H528" s="45">
        <v>374850000</v>
      </c>
      <c r="I528" s="45">
        <v>0</v>
      </c>
      <c r="J528" s="45">
        <v>0</v>
      </c>
      <c r="K528" s="45">
        <f t="shared" si="18"/>
        <v>374850000</v>
      </c>
      <c r="L528" s="29"/>
    </row>
    <row r="529" spans="1:12" ht="18" customHeight="1">
      <c r="A529" s="11">
        <v>523</v>
      </c>
      <c r="B529" s="32" t="s">
        <v>85</v>
      </c>
      <c r="C529" s="32" t="s">
        <v>42</v>
      </c>
      <c r="D529" s="32">
        <v>2</v>
      </c>
      <c r="E529" s="39" t="s">
        <v>2443</v>
      </c>
      <c r="F529" s="32" t="s">
        <v>442</v>
      </c>
      <c r="G529" s="32" t="s">
        <v>26</v>
      </c>
      <c r="H529" s="45">
        <v>66729000</v>
      </c>
      <c r="I529" s="45">
        <v>0</v>
      </c>
      <c r="J529" s="45">
        <v>0</v>
      </c>
      <c r="K529" s="45">
        <f t="shared" si="18"/>
        <v>66729000</v>
      </c>
      <c r="L529" s="29"/>
    </row>
    <row r="530" spans="1:12" ht="18" customHeight="1">
      <c r="A530" s="11">
        <v>524</v>
      </c>
      <c r="B530" s="32" t="s">
        <v>85</v>
      </c>
      <c r="C530" s="32" t="s">
        <v>27</v>
      </c>
      <c r="D530" s="32">
        <v>2</v>
      </c>
      <c r="E530" s="39" t="s">
        <v>2450</v>
      </c>
      <c r="F530" s="32" t="s">
        <v>149</v>
      </c>
      <c r="G530" s="32" t="s">
        <v>26</v>
      </c>
      <c r="H530" s="45">
        <v>55000000</v>
      </c>
      <c r="I530" s="45">
        <v>0</v>
      </c>
      <c r="J530" s="45">
        <v>0</v>
      </c>
      <c r="K530" s="45">
        <f t="shared" si="18"/>
        <v>55000000</v>
      </c>
      <c r="L530" s="29"/>
    </row>
    <row r="531" spans="1:12" ht="18" customHeight="1">
      <c r="A531" s="11">
        <v>525</v>
      </c>
      <c r="B531" s="32" t="s">
        <v>85</v>
      </c>
      <c r="C531" s="32" t="s">
        <v>27</v>
      </c>
      <c r="D531" s="32">
        <v>2</v>
      </c>
      <c r="E531" s="39" t="s">
        <v>2451</v>
      </c>
      <c r="F531" s="32" t="s">
        <v>149</v>
      </c>
      <c r="G531" s="32" t="s">
        <v>26</v>
      </c>
      <c r="H531" s="45">
        <v>30000000</v>
      </c>
      <c r="I531" s="45">
        <v>0</v>
      </c>
      <c r="J531" s="45">
        <v>0</v>
      </c>
      <c r="K531" s="45">
        <f t="shared" si="18"/>
        <v>30000000</v>
      </c>
      <c r="L531" s="29"/>
    </row>
    <row r="532" spans="1:12" ht="18" customHeight="1">
      <c r="A532" s="11">
        <v>526</v>
      </c>
      <c r="B532" s="32" t="s">
        <v>85</v>
      </c>
      <c r="C532" s="32" t="s">
        <v>27</v>
      </c>
      <c r="D532" s="32">
        <v>2</v>
      </c>
      <c r="E532" s="39" t="s">
        <v>2449</v>
      </c>
      <c r="F532" s="32" t="s">
        <v>1360</v>
      </c>
      <c r="G532" s="32" t="s">
        <v>26</v>
      </c>
      <c r="H532" s="45">
        <v>45000000</v>
      </c>
      <c r="I532" s="45">
        <v>0</v>
      </c>
      <c r="J532" s="45">
        <v>0</v>
      </c>
      <c r="K532" s="45">
        <f t="shared" si="18"/>
        <v>45000000</v>
      </c>
      <c r="L532" s="29"/>
    </row>
    <row r="533" spans="1:12" ht="18" customHeight="1">
      <c r="A533" s="11">
        <v>527</v>
      </c>
      <c r="B533" s="11" t="s">
        <v>2845</v>
      </c>
      <c r="C533" s="11" t="s">
        <v>2853</v>
      </c>
      <c r="D533" s="11">
        <v>2</v>
      </c>
      <c r="E533" s="20" t="s">
        <v>2880</v>
      </c>
      <c r="F533" s="32" t="s">
        <v>419</v>
      </c>
      <c r="G533" s="32" t="s">
        <v>26</v>
      </c>
      <c r="H533" s="68">
        <v>122365257</v>
      </c>
      <c r="I533" s="68">
        <v>0</v>
      </c>
      <c r="J533" s="68">
        <v>0</v>
      </c>
      <c r="K533" s="68">
        <f t="shared" si="18"/>
        <v>122365257</v>
      </c>
      <c r="L533" s="29"/>
    </row>
    <row r="534" spans="1:12" ht="18" customHeight="1">
      <c r="A534" s="11">
        <v>528</v>
      </c>
      <c r="B534" s="32" t="s">
        <v>2845</v>
      </c>
      <c r="C534" s="32" t="s">
        <v>2846</v>
      </c>
      <c r="D534" s="32">
        <v>2</v>
      </c>
      <c r="E534" s="33" t="s">
        <v>2879</v>
      </c>
      <c r="F534" s="32" t="s">
        <v>442</v>
      </c>
      <c r="G534" s="32" t="s">
        <v>1</v>
      </c>
      <c r="H534" s="68">
        <v>90000000</v>
      </c>
      <c r="I534" s="68">
        <v>0</v>
      </c>
      <c r="J534" s="68">
        <v>0</v>
      </c>
      <c r="K534" s="68">
        <v>90000000</v>
      </c>
      <c r="L534" s="29"/>
    </row>
    <row r="535" spans="1:12" ht="18" customHeight="1">
      <c r="A535" s="11">
        <v>529</v>
      </c>
      <c r="B535" s="32" t="s">
        <v>2845</v>
      </c>
      <c r="C535" s="32" t="s">
        <v>2846</v>
      </c>
      <c r="D535" s="32">
        <v>2</v>
      </c>
      <c r="E535" s="33" t="s">
        <v>2878</v>
      </c>
      <c r="F535" s="32" t="s">
        <v>442</v>
      </c>
      <c r="G535" s="32" t="s">
        <v>1</v>
      </c>
      <c r="H535" s="68">
        <v>52442252</v>
      </c>
      <c r="I535" s="68">
        <v>0</v>
      </c>
      <c r="J535" s="68">
        <v>0</v>
      </c>
      <c r="K535" s="68">
        <v>52442252</v>
      </c>
      <c r="L535" s="29"/>
    </row>
    <row r="536" spans="1:12" ht="18" customHeight="1">
      <c r="A536" s="11">
        <v>530</v>
      </c>
      <c r="B536" s="32" t="s">
        <v>95</v>
      </c>
      <c r="C536" s="32" t="s">
        <v>115</v>
      </c>
      <c r="D536" s="32">
        <v>2</v>
      </c>
      <c r="E536" s="33" t="s">
        <v>2869</v>
      </c>
      <c r="F536" s="32" t="s">
        <v>469</v>
      </c>
      <c r="G536" s="32" t="s">
        <v>26</v>
      </c>
      <c r="H536" s="68">
        <v>130000000</v>
      </c>
      <c r="I536" s="68"/>
      <c r="J536" s="68"/>
      <c r="K536" s="68">
        <v>130000000</v>
      </c>
      <c r="L536" s="29"/>
    </row>
    <row r="537" spans="1:12" ht="18" customHeight="1">
      <c r="A537" s="11">
        <v>531</v>
      </c>
      <c r="B537" s="32" t="s">
        <v>95</v>
      </c>
      <c r="C537" s="32" t="s">
        <v>115</v>
      </c>
      <c r="D537" s="32">
        <v>2</v>
      </c>
      <c r="E537" s="33" t="s">
        <v>2870</v>
      </c>
      <c r="F537" s="32" t="s">
        <v>469</v>
      </c>
      <c r="G537" s="32" t="s">
        <v>26</v>
      </c>
      <c r="H537" s="68">
        <v>210000000</v>
      </c>
      <c r="I537" s="68"/>
      <c r="J537" s="68"/>
      <c r="K537" s="68">
        <v>210000000</v>
      </c>
      <c r="L537" s="29"/>
    </row>
    <row r="538" spans="1:12" ht="18" customHeight="1">
      <c r="A538" s="11">
        <v>532</v>
      </c>
      <c r="B538" s="32" t="s">
        <v>95</v>
      </c>
      <c r="C538" s="32" t="s">
        <v>115</v>
      </c>
      <c r="D538" s="32">
        <v>2</v>
      </c>
      <c r="E538" s="33" t="s">
        <v>2868</v>
      </c>
      <c r="F538" s="32" t="s">
        <v>469</v>
      </c>
      <c r="G538" s="32" t="s">
        <v>26</v>
      </c>
      <c r="H538" s="68">
        <v>900000000</v>
      </c>
      <c r="I538" s="68"/>
      <c r="J538" s="68"/>
      <c r="K538" s="68">
        <v>900000000</v>
      </c>
      <c r="L538" s="29"/>
    </row>
    <row r="539" spans="1:12" ht="18" customHeight="1">
      <c r="A539" s="11">
        <v>533</v>
      </c>
      <c r="B539" s="32" t="s">
        <v>2845</v>
      </c>
      <c r="C539" s="11" t="s">
        <v>540</v>
      </c>
      <c r="D539" s="11">
        <v>2</v>
      </c>
      <c r="E539" s="53" t="s">
        <v>2885</v>
      </c>
      <c r="F539" s="32" t="s">
        <v>419</v>
      </c>
      <c r="G539" s="11" t="s">
        <v>26</v>
      </c>
      <c r="H539" s="28">
        <v>110000000</v>
      </c>
      <c r="I539" s="28">
        <v>0</v>
      </c>
      <c r="J539" s="28">
        <v>0</v>
      </c>
      <c r="K539" s="28">
        <f>H539+I539+J539</f>
        <v>110000000</v>
      </c>
      <c r="L539" s="29"/>
    </row>
    <row r="540" spans="1:12" ht="18" customHeight="1">
      <c r="A540" s="11">
        <v>534</v>
      </c>
      <c r="B540" s="32" t="s">
        <v>95</v>
      </c>
      <c r="C540" s="32" t="s">
        <v>102</v>
      </c>
      <c r="D540" s="32">
        <v>2</v>
      </c>
      <c r="E540" s="33" t="s">
        <v>2874</v>
      </c>
      <c r="F540" s="32" t="s">
        <v>442</v>
      </c>
      <c r="G540" s="32" t="s">
        <v>18</v>
      </c>
      <c r="H540" s="68">
        <v>300000000</v>
      </c>
      <c r="I540" s="68">
        <v>0</v>
      </c>
      <c r="J540" s="68">
        <v>0</v>
      </c>
      <c r="K540" s="68">
        <v>300000000</v>
      </c>
      <c r="L540" s="29"/>
    </row>
    <row r="541" spans="1:12" ht="18" customHeight="1">
      <c r="A541" s="11">
        <v>535</v>
      </c>
      <c r="B541" s="32" t="s">
        <v>2845</v>
      </c>
      <c r="C541" s="32" t="s">
        <v>2881</v>
      </c>
      <c r="D541" s="32">
        <v>2</v>
      </c>
      <c r="E541" s="33" t="s">
        <v>2882</v>
      </c>
      <c r="F541" s="32" t="s">
        <v>149</v>
      </c>
      <c r="G541" s="32" t="s">
        <v>1</v>
      </c>
      <c r="H541" s="68">
        <v>13500000</v>
      </c>
      <c r="I541" s="68">
        <v>0</v>
      </c>
      <c r="J541" s="68">
        <v>0</v>
      </c>
      <c r="K541" s="68">
        <f>SUM(H541:J541)</f>
        <v>13500000</v>
      </c>
      <c r="L541" s="29"/>
    </row>
    <row r="542" spans="1:12" ht="18" customHeight="1">
      <c r="A542" s="11">
        <v>536</v>
      </c>
      <c r="B542" s="32" t="s">
        <v>95</v>
      </c>
      <c r="C542" s="32" t="s">
        <v>2838</v>
      </c>
      <c r="D542" s="32">
        <v>2</v>
      </c>
      <c r="E542" s="33" t="s">
        <v>2871</v>
      </c>
      <c r="F542" s="32" t="s">
        <v>469</v>
      </c>
      <c r="G542" s="32" t="s">
        <v>26</v>
      </c>
      <c r="H542" s="68">
        <v>108380655</v>
      </c>
      <c r="I542" s="68"/>
      <c r="J542" s="68"/>
      <c r="K542" s="68">
        <v>108380655</v>
      </c>
      <c r="L542" s="29"/>
    </row>
    <row r="543" spans="1:12" ht="18" customHeight="1">
      <c r="A543" s="11">
        <v>537</v>
      </c>
      <c r="B543" s="32" t="s">
        <v>2845</v>
      </c>
      <c r="C543" s="32" t="s">
        <v>2875</v>
      </c>
      <c r="D543" s="32">
        <v>2</v>
      </c>
      <c r="E543" s="33" t="s">
        <v>2876</v>
      </c>
      <c r="F543" s="32" t="s">
        <v>419</v>
      </c>
      <c r="G543" s="32" t="s">
        <v>1</v>
      </c>
      <c r="H543" s="68">
        <v>20976000</v>
      </c>
      <c r="I543" s="68">
        <v>0</v>
      </c>
      <c r="J543" s="68">
        <v>0</v>
      </c>
      <c r="K543" s="68">
        <v>20976000</v>
      </c>
      <c r="L543" s="29"/>
    </row>
    <row r="544" spans="1:12" ht="18" customHeight="1">
      <c r="A544" s="11">
        <v>538</v>
      </c>
      <c r="B544" s="32" t="s">
        <v>2845</v>
      </c>
      <c r="C544" s="32" t="s">
        <v>2875</v>
      </c>
      <c r="D544" s="32">
        <v>2</v>
      </c>
      <c r="E544" s="33" t="s">
        <v>2877</v>
      </c>
      <c r="F544" s="32" t="s">
        <v>419</v>
      </c>
      <c r="G544" s="32" t="s">
        <v>1</v>
      </c>
      <c r="H544" s="68">
        <v>26221000</v>
      </c>
      <c r="I544" s="68">
        <v>0</v>
      </c>
      <c r="J544" s="68">
        <v>0</v>
      </c>
      <c r="K544" s="68">
        <v>26221000</v>
      </c>
      <c r="L544" s="29"/>
    </row>
    <row r="545" spans="1:12" ht="18" customHeight="1">
      <c r="A545" s="11">
        <v>539</v>
      </c>
      <c r="B545" s="32" t="s">
        <v>2845</v>
      </c>
      <c r="C545" s="32" t="s">
        <v>2864</v>
      </c>
      <c r="D545" s="32">
        <v>2</v>
      </c>
      <c r="E545" s="33" t="s">
        <v>2884</v>
      </c>
      <c r="F545" s="32" t="s">
        <v>419</v>
      </c>
      <c r="G545" s="32" t="s">
        <v>1</v>
      </c>
      <c r="H545" s="68">
        <v>300000000</v>
      </c>
      <c r="I545" s="68"/>
      <c r="J545" s="68"/>
      <c r="K545" s="68">
        <f>H545+I545+J545</f>
        <v>300000000</v>
      </c>
      <c r="L545" s="29"/>
    </row>
    <row r="546" spans="1:12" ht="18" customHeight="1">
      <c r="A546" s="11">
        <v>540</v>
      </c>
      <c r="B546" s="32" t="s">
        <v>2845</v>
      </c>
      <c r="C546" s="32" t="s">
        <v>2864</v>
      </c>
      <c r="D546" s="32">
        <v>2</v>
      </c>
      <c r="E546" s="33" t="s">
        <v>2883</v>
      </c>
      <c r="F546" s="32" t="s">
        <v>419</v>
      </c>
      <c r="G546" s="32" t="s">
        <v>0</v>
      </c>
      <c r="H546" s="68">
        <v>90000000</v>
      </c>
      <c r="I546" s="68"/>
      <c r="J546" s="68"/>
      <c r="K546" s="68">
        <v>90000000</v>
      </c>
      <c r="L546" s="29"/>
    </row>
    <row r="547" spans="1:12" ht="18" customHeight="1">
      <c r="A547" s="11">
        <v>541</v>
      </c>
      <c r="B547" s="32" t="s">
        <v>95</v>
      </c>
      <c r="C547" s="32" t="s">
        <v>2841</v>
      </c>
      <c r="D547" s="32">
        <v>2</v>
      </c>
      <c r="E547" s="33" t="s">
        <v>2873</v>
      </c>
      <c r="F547" s="32" t="s">
        <v>442</v>
      </c>
      <c r="G547" s="32" t="s">
        <v>18</v>
      </c>
      <c r="H547" s="68">
        <v>284818880</v>
      </c>
      <c r="I547" s="68">
        <v>0</v>
      </c>
      <c r="J547" s="68">
        <v>0</v>
      </c>
      <c r="K547" s="68">
        <v>284818880</v>
      </c>
      <c r="L547" s="29"/>
    </row>
    <row r="548" spans="1:12" ht="18" customHeight="1">
      <c r="A548" s="11">
        <v>542</v>
      </c>
      <c r="B548" s="32" t="s">
        <v>95</v>
      </c>
      <c r="C548" s="32" t="s">
        <v>96</v>
      </c>
      <c r="D548" s="32">
        <v>2</v>
      </c>
      <c r="E548" s="33" t="s">
        <v>2872</v>
      </c>
      <c r="F548" s="32" t="s">
        <v>469</v>
      </c>
      <c r="G548" s="32" t="s">
        <v>26</v>
      </c>
      <c r="H548" s="68">
        <v>57686477</v>
      </c>
      <c r="I548" s="68">
        <v>0</v>
      </c>
      <c r="J548" s="68">
        <v>0</v>
      </c>
      <c r="K548" s="68">
        <v>57686477</v>
      </c>
      <c r="L548" s="29"/>
    </row>
    <row r="549" spans="1:12" ht="18" customHeight="1">
      <c r="A549" s="11">
        <v>543</v>
      </c>
      <c r="B549" s="11" t="s">
        <v>114</v>
      </c>
      <c r="C549" s="57" t="s">
        <v>2968</v>
      </c>
      <c r="D549" s="32">
        <v>2</v>
      </c>
      <c r="E549" s="33" t="s">
        <v>2969</v>
      </c>
      <c r="F549" s="57" t="s">
        <v>469</v>
      </c>
      <c r="G549" s="32" t="s">
        <v>26</v>
      </c>
      <c r="H549" s="68">
        <v>160524366</v>
      </c>
      <c r="I549" s="68"/>
      <c r="J549" s="68"/>
      <c r="K549" s="45">
        <f t="shared" ref="K549:K569" si="19">H549+I549+J549</f>
        <v>160524366</v>
      </c>
      <c r="L549" s="29"/>
    </row>
    <row r="550" spans="1:12" ht="18" customHeight="1">
      <c r="A550" s="11">
        <v>544</v>
      </c>
      <c r="B550" s="11" t="s">
        <v>114</v>
      </c>
      <c r="C550" s="11" t="s">
        <v>115</v>
      </c>
      <c r="D550" s="11">
        <v>2</v>
      </c>
      <c r="E550" s="20" t="s">
        <v>2958</v>
      </c>
      <c r="F550" s="11" t="s">
        <v>419</v>
      </c>
      <c r="G550" s="32" t="s">
        <v>26</v>
      </c>
      <c r="H550" s="45">
        <v>170026000</v>
      </c>
      <c r="I550" s="45">
        <v>0</v>
      </c>
      <c r="J550" s="45"/>
      <c r="K550" s="45">
        <f t="shared" si="19"/>
        <v>170026000</v>
      </c>
      <c r="L550" s="32"/>
    </row>
    <row r="551" spans="1:12" ht="18" customHeight="1">
      <c r="A551" s="11">
        <v>545</v>
      </c>
      <c r="B551" s="11" t="s">
        <v>114</v>
      </c>
      <c r="C551" s="11" t="s">
        <v>115</v>
      </c>
      <c r="D551" s="11">
        <v>2</v>
      </c>
      <c r="E551" s="20" t="s">
        <v>2960</v>
      </c>
      <c r="F551" s="11" t="s">
        <v>419</v>
      </c>
      <c r="G551" s="32" t="s">
        <v>26</v>
      </c>
      <c r="H551" s="45">
        <v>10000000</v>
      </c>
      <c r="I551" s="45">
        <v>0</v>
      </c>
      <c r="J551" s="45"/>
      <c r="K551" s="45">
        <f t="shared" si="19"/>
        <v>10000000</v>
      </c>
      <c r="L551" s="29"/>
    </row>
    <row r="552" spans="1:12" ht="18" customHeight="1">
      <c r="A552" s="11">
        <v>546</v>
      </c>
      <c r="B552" s="11" t="s">
        <v>114</v>
      </c>
      <c r="C552" s="11" t="s">
        <v>115</v>
      </c>
      <c r="D552" s="11">
        <v>2</v>
      </c>
      <c r="E552" s="20" t="s">
        <v>2959</v>
      </c>
      <c r="F552" s="11" t="s">
        <v>417</v>
      </c>
      <c r="G552" s="32" t="s">
        <v>26</v>
      </c>
      <c r="H552" s="45">
        <v>15000000</v>
      </c>
      <c r="I552" s="45">
        <v>0</v>
      </c>
      <c r="J552" s="45"/>
      <c r="K552" s="45">
        <f t="shared" si="19"/>
        <v>15000000</v>
      </c>
      <c r="L552" s="29"/>
    </row>
    <row r="553" spans="1:12" ht="18" customHeight="1">
      <c r="A553" s="11">
        <v>547</v>
      </c>
      <c r="B553" s="32" t="s">
        <v>114</v>
      </c>
      <c r="C553" s="32" t="s">
        <v>506</v>
      </c>
      <c r="D553" s="32">
        <v>2</v>
      </c>
      <c r="E553" s="33" t="s">
        <v>2957</v>
      </c>
      <c r="F553" s="32" t="s">
        <v>149</v>
      </c>
      <c r="G553" s="32" t="s">
        <v>18</v>
      </c>
      <c r="H553" s="45">
        <v>312046560</v>
      </c>
      <c r="I553" s="45"/>
      <c r="J553" s="45"/>
      <c r="K553" s="45">
        <f t="shared" si="19"/>
        <v>312046560</v>
      </c>
      <c r="L553" s="11"/>
    </row>
    <row r="554" spans="1:12" ht="18" customHeight="1">
      <c r="A554" s="11">
        <v>548</v>
      </c>
      <c r="B554" s="11" t="s">
        <v>114</v>
      </c>
      <c r="C554" s="57" t="s">
        <v>169</v>
      </c>
      <c r="D554" s="57">
        <v>2</v>
      </c>
      <c r="E554" s="58" t="s">
        <v>2978</v>
      </c>
      <c r="F554" s="57" t="s">
        <v>417</v>
      </c>
      <c r="G554" s="57" t="s">
        <v>18</v>
      </c>
      <c r="H554" s="103">
        <v>60000000</v>
      </c>
      <c r="I554" s="103"/>
      <c r="J554" s="103"/>
      <c r="K554" s="45">
        <f t="shared" si="19"/>
        <v>60000000</v>
      </c>
      <c r="L554" s="12"/>
    </row>
    <row r="555" spans="1:12" ht="18" customHeight="1">
      <c r="A555" s="11">
        <v>549</v>
      </c>
      <c r="B555" s="11" t="s">
        <v>114</v>
      </c>
      <c r="C555" s="189" t="s">
        <v>2961</v>
      </c>
      <c r="D555" s="57">
        <v>2</v>
      </c>
      <c r="E555" s="190" t="s">
        <v>2967</v>
      </c>
      <c r="F555" s="57" t="s">
        <v>419</v>
      </c>
      <c r="G555" s="57" t="s">
        <v>26</v>
      </c>
      <c r="H555" s="72">
        <v>24473000</v>
      </c>
      <c r="I555" s="72">
        <v>0</v>
      </c>
      <c r="J555" s="72">
        <v>0</v>
      </c>
      <c r="K555" s="45">
        <f t="shared" si="19"/>
        <v>24473000</v>
      </c>
      <c r="L555" s="69"/>
    </row>
    <row r="556" spans="1:12" ht="18" customHeight="1">
      <c r="A556" s="11">
        <v>550</v>
      </c>
      <c r="B556" s="11" t="s">
        <v>114</v>
      </c>
      <c r="C556" s="189" t="s">
        <v>2961</v>
      </c>
      <c r="D556" s="57">
        <v>2</v>
      </c>
      <c r="E556" s="190" t="s">
        <v>2966</v>
      </c>
      <c r="F556" s="57" t="s">
        <v>419</v>
      </c>
      <c r="G556" s="57" t="s">
        <v>26</v>
      </c>
      <c r="H556" s="72">
        <v>11537000</v>
      </c>
      <c r="I556" s="72">
        <v>0</v>
      </c>
      <c r="J556" s="72">
        <v>0</v>
      </c>
      <c r="K556" s="45">
        <f t="shared" si="19"/>
        <v>11537000</v>
      </c>
      <c r="L556" s="69"/>
    </row>
    <row r="557" spans="1:12" ht="18" customHeight="1">
      <c r="A557" s="11">
        <v>551</v>
      </c>
      <c r="B557" s="11" t="s">
        <v>114</v>
      </c>
      <c r="C557" s="189" t="s">
        <v>2961</v>
      </c>
      <c r="D557" s="57">
        <v>2</v>
      </c>
      <c r="E557" s="190" t="s">
        <v>2965</v>
      </c>
      <c r="F557" s="57" t="s">
        <v>419</v>
      </c>
      <c r="G557" s="57" t="s">
        <v>26</v>
      </c>
      <c r="H557" s="72">
        <v>13809000</v>
      </c>
      <c r="I557" s="72">
        <v>0</v>
      </c>
      <c r="J557" s="72">
        <v>0</v>
      </c>
      <c r="K557" s="45">
        <f t="shared" si="19"/>
        <v>13809000</v>
      </c>
      <c r="L557" s="69"/>
    </row>
    <row r="558" spans="1:12" ht="18" customHeight="1">
      <c r="A558" s="11">
        <v>552</v>
      </c>
      <c r="B558" s="11" t="s">
        <v>114</v>
      </c>
      <c r="C558" s="189" t="s">
        <v>2961</v>
      </c>
      <c r="D558" s="57">
        <v>2</v>
      </c>
      <c r="E558" s="190" t="s">
        <v>2962</v>
      </c>
      <c r="F558" s="57" t="s">
        <v>419</v>
      </c>
      <c r="G558" s="57" t="s">
        <v>26</v>
      </c>
      <c r="H558" s="72">
        <v>31465000</v>
      </c>
      <c r="I558" s="72">
        <v>0</v>
      </c>
      <c r="J558" s="72">
        <v>0</v>
      </c>
      <c r="K558" s="45">
        <f t="shared" si="19"/>
        <v>31465000</v>
      </c>
      <c r="L558" s="12"/>
    </row>
    <row r="559" spans="1:12" ht="18" customHeight="1">
      <c r="A559" s="11">
        <v>553</v>
      </c>
      <c r="B559" s="11" t="s">
        <v>114</v>
      </c>
      <c r="C559" s="189" t="s">
        <v>2961</v>
      </c>
      <c r="D559" s="57">
        <v>2</v>
      </c>
      <c r="E559" s="190" t="s">
        <v>2963</v>
      </c>
      <c r="F559" s="57" t="s">
        <v>419</v>
      </c>
      <c r="G559" s="57" t="s">
        <v>26</v>
      </c>
      <c r="H559" s="72">
        <v>24473000</v>
      </c>
      <c r="I559" s="72">
        <v>0</v>
      </c>
      <c r="J559" s="72">
        <v>0</v>
      </c>
      <c r="K559" s="45">
        <f t="shared" si="19"/>
        <v>24473000</v>
      </c>
      <c r="L559" s="57"/>
    </row>
    <row r="560" spans="1:12" ht="18" customHeight="1">
      <c r="A560" s="11">
        <v>554</v>
      </c>
      <c r="B560" s="11" t="s">
        <v>114</v>
      </c>
      <c r="C560" s="189" t="s">
        <v>2961</v>
      </c>
      <c r="D560" s="57">
        <v>2</v>
      </c>
      <c r="E560" s="190" t="s">
        <v>2964</v>
      </c>
      <c r="F560" s="57" t="s">
        <v>419</v>
      </c>
      <c r="G560" s="57" t="s">
        <v>26</v>
      </c>
      <c r="H560" s="72">
        <v>29717000</v>
      </c>
      <c r="I560" s="72">
        <v>0</v>
      </c>
      <c r="J560" s="72">
        <v>0</v>
      </c>
      <c r="K560" s="45">
        <f t="shared" si="19"/>
        <v>29717000</v>
      </c>
      <c r="L560" s="69"/>
    </row>
    <row r="561" spans="1:12" ht="18" customHeight="1">
      <c r="A561" s="11">
        <v>555</v>
      </c>
      <c r="B561" s="11" t="s">
        <v>114</v>
      </c>
      <c r="C561" s="11" t="s">
        <v>2954</v>
      </c>
      <c r="D561" s="32">
        <v>2</v>
      </c>
      <c r="E561" s="33" t="s">
        <v>2970</v>
      </c>
      <c r="F561" s="32" t="s">
        <v>1360</v>
      </c>
      <c r="G561" s="32" t="s">
        <v>31</v>
      </c>
      <c r="H561" s="45">
        <v>4672765</v>
      </c>
      <c r="I561" s="45"/>
      <c r="J561" s="45"/>
      <c r="K561" s="45">
        <f t="shared" si="19"/>
        <v>4672765</v>
      </c>
      <c r="L561" s="11" t="s">
        <v>2971</v>
      </c>
    </row>
    <row r="562" spans="1:12" ht="18" customHeight="1">
      <c r="A562" s="11">
        <v>556</v>
      </c>
      <c r="B562" s="11" t="s">
        <v>114</v>
      </c>
      <c r="C562" s="11" t="s">
        <v>2954</v>
      </c>
      <c r="D562" s="32">
        <v>2</v>
      </c>
      <c r="E562" s="20" t="s">
        <v>2972</v>
      </c>
      <c r="F562" s="32" t="s">
        <v>419</v>
      </c>
      <c r="G562" s="32" t="s">
        <v>26</v>
      </c>
      <c r="H562" s="45">
        <v>40205726</v>
      </c>
      <c r="I562" s="45"/>
      <c r="J562" s="45"/>
      <c r="K562" s="45">
        <f t="shared" si="19"/>
        <v>40205726</v>
      </c>
      <c r="L562" s="29"/>
    </row>
    <row r="563" spans="1:12" ht="18" customHeight="1">
      <c r="A563" s="11">
        <v>557</v>
      </c>
      <c r="B563" s="11" t="s">
        <v>114</v>
      </c>
      <c r="C563" s="32" t="s">
        <v>2974</v>
      </c>
      <c r="D563" s="32">
        <v>2</v>
      </c>
      <c r="E563" s="33" t="s">
        <v>2975</v>
      </c>
      <c r="F563" s="32" t="s">
        <v>469</v>
      </c>
      <c r="G563" s="32" t="s">
        <v>31</v>
      </c>
      <c r="H563" s="45">
        <v>3669902</v>
      </c>
      <c r="I563" s="45"/>
      <c r="J563" s="45"/>
      <c r="K563" s="45">
        <f t="shared" si="19"/>
        <v>3669902</v>
      </c>
      <c r="L563" s="11" t="s">
        <v>2976</v>
      </c>
    </row>
    <row r="564" spans="1:12" ht="18" customHeight="1">
      <c r="A564" s="11">
        <v>558</v>
      </c>
      <c r="B564" s="11" t="s">
        <v>114</v>
      </c>
      <c r="C564" s="11" t="s">
        <v>2954</v>
      </c>
      <c r="D564" s="32">
        <v>2</v>
      </c>
      <c r="E564" s="20" t="s">
        <v>2973</v>
      </c>
      <c r="F564" s="32" t="s">
        <v>419</v>
      </c>
      <c r="G564" s="32" t="s">
        <v>26</v>
      </c>
      <c r="H564" s="15">
        <v>40205726</v>
      </c>
      <c r="I564" s="45"/>
      <c r="J564" s="45"/>
      <c r="K564" s="45">
        <f t="shared" si="19"/>
        <v>40205726</v>
      </c>
      <c r="L564" s="29"/>
    </row>
    <row r="565" spans="1:12" ht="18" customHeight="1">
      <c r="A565" s="11">
        <v>559</v>
      </c>
      <c r="B565" s="11" t="s">
        <v>114</v>
      </c>
      <c r="C565" s="32" t="s">
        <v>2974</v>
      </c>
      <c r="D565" s="32">
        <v>2</v>
      </c>
      <c r="E565" s="47" t="s">
        <v>2977</v>
      </c>
      <c r="F565" s="59" t="s">
        <v>469</v>
      </c>
      <c r="G565" s="59" t="s">
        <v>31</v>
      </c>
      <c r="H565" s="132">
        <v>810114</v>
      </c>
      <c r="I565" s="132"/>
      <c r="J565" s="132"/>
      <c r="K565" s="132">
        <f t="shared" si="19"/>
        <v>810114</v>
      </c>
      <c r="L565" s="32" t="s">
        <v>2976</v>
      </c>
    </row>
    <row r="566" spans="1:12" ht="18" customHeight="1">
      <c r="A566" s="11">
        <v>560</v>
      </c>
      <c r="B566" s="11" t="s">
        <v>196</v>
      </c>
      <c r="C566" s="11" t="s">
        <v>115</v>
      </c>
      <c r="D566" s="11">
        <v>2</v>
      </c>
      <c r="E566" s="22" t="s">
        <v>3168</v>
      </c>
      <c r="F566" s="32" t="s">
        <v>419</v>
      </c>
      <c r="G566" s="32" t="s">
        <v>1</v>
      </c>
      <c r="H566" s="45">
        <v>100000000</v>
      </c>
      <c r="I566" s="45"/>
      <c r="J566" s="45"/>
      <c r="K566" s="45">
        <f t="shared" si="19"/>
        <v>100000000</v>
      </c>
      <c r="L566" s="29"/>
    </row>
    <row r="567" spans="1:12" ht="18" customHeight="1">
      <c r="A567" s="11">
        <v>561</v>
      </c>
      <c r="B567" s="11" t="s">
        <v>196</v>
      </c>
      <c r="C567" s="32" t="s">
        <v>540</v>
      </c>
      <c r="D567" s="32">
        <v>2</v>
      </c>
      <c r="E567" s="39" t="s">
        <v>3171</v>
      </c>
      <c r="F567" s="32" t="s">
        <v>419</v>
      </c>
      <c r="G567" s="32" t="s">
        <v>18</v>
      </c>
      <c r="H567" s="45">
        <v>470000000</v>
      </c>
      <c r="I567" s="45">
        <v>0</v>
      </c>
      <c r="J567" s="45">
        <v>0</v>
      </c>
      <c r="K567" s="45">
        <f t="shared" si="19"/>
        <v>470000000</v>
      </c>
      <c r="L567" s="29"/>
    </row>
    <row r="568" spans="1:12" ht="18" customHeight="1">
      <c r="A568" s="11">
        <v>562</v>
      </c>
      <c r="B568" s="49" t="s">
        <v>196</v>
      </c>
      <c r="C568" s="49" t="s">
        <v>3162</v>
      </c>
      <c r="D568" s="140">
        <v>2</v>
      </c>
      <c r="E568" s="245" t="s">
        <v>3169</v>
      </c>
      <c r="F568" s="140" t="s">
        <v>417</v>
      </c>
      <c r="G568" s="140" t="s">
        <v>26</v>
      </c>
      <c r="H568" s="159">
        <v>27280262</v>
      </c>
      <c r="I568" s="159"/>
      <c r="J568" s="159"/>
      <c r="K568" s="159">
        <f t="shared" si="19"/>
        <v>27280262</v>
      </c>
      <c r="L568" s="29"/>
    </row>
    <row r="569" spans="1:12" ht="18" customHeight="1">
      <c r="A569" s="11">
        <v>563</v>
      </c>
      <c r="B569" s="49" t="s">
        <v>196</v>
      </c>
      <c r="C569" s="140" t="s">
        <v>3166</v>
      </c>
      <c r="D569" s="140">
        <v>2</v>
      </c>
      <c r="E569" s="245" t="s">
        <v>3170</v>
      </c>
      <c r="F569" s="140" t="s">
        <v>419</v>
      </c>
      <c r="G569" s="140" t="s">
        <v>26</v>
      </c>
      <c r="H569" s="159">
        <v>117121031</v>
      </c>
      <c r="I569" s="159"/>
      <c r="J569" s="159"/>
      <c r="K569" s="159">
        <f t="shared" si="19"/>
        <v>117121031</v>
      </c>
      <c r="L569" s="29"/>
    </row>
    <row r="570" spans="1:12" ht="18" customHeight="1">
      <c r="A570" s="11">
        <v>564</v>
      </c>
      <c r="B570" s="49" t="s">
        <v>196</v>
      </c>
      <c r="C570" s="157" t="s">
        <v>193</v>
      </c>
      <c r="D570" s="157">
        <v>2</v>
      </c>
      <c r="E570" s="246" t="s">
        <v>3172</v>
      </c>
      <c r="F570" s="157" t="s">
        <v>149</v>
      </c>
      <c r="G570" s="157" t="s">
        <v>0</v>
      </c>
      <c r="H570" s="161">
        <v>1400000000</v>
      </c>
      <c r="I570" s="161"/>
      <c r="J570" s="161"/>
      <c r="K570" s="161">
        <v>1400000000</v>
      </c>
      <c r="L570" s="163"/>
    </row>
    <row r="571" spans="1:12" ht="18" customHeight="1">
      <c r="A571" s="11">
        <v>565</v>
      </c>
      <c r="B571" s="49" t="s">
        <v>130</v>
      </c>
      <c r="C571" s="49" t="s">
        <v>133</v>
      </c>
      <c r="D571" s="140">
        <v>2</v>
      </c>
      <c r="E571" s="245" t="s">
        <v>3414</v>
      </c>
      <c r="F571" s="140" t="s">
        <v>469</v>
      </c>
      <c r="G571" s="140" t="s">
        <v>26</v>
      </c>
      <c r="H571" s="159">
        <v>70000000</v>
      </c>
      <c r="I571" s="159"/>
      <c r="J571" s="159"/>
      <c r="K571" s="159">
        <v>70000000</v>
      </c>
      <c r="L571" s="11"/>
    </row>
    <row r="572" spans="1:12" ht="18" customHeight="1">
      <c r="A572" s="11">
        <v>566</v>
      </c>
      <c r="B572" s="49" t="s">
        <v>130</v>
      </c>
      <c r="C572" s="49" t="s">
        <v>133</v>
      </c>
      <c r="D572" s="140">
        <v>2</v>
      </c>
      <c r="E572" s="245" t="s">
        <v>3415</v>
      </c>
      <c r="F572" s="140" t="s">
        <v>419</v>
      </c>
      <c r="G572" s="140" t="s">
        <v>26</v>
      </c>
      <c r="H572" s="159">
        <v>27969200</v>
      </c>
      <c r="I572" s="159"/>
      <c r="J572" s="159"/>
      <c r="K572" s="159">
        <v>27969200</v>
      </c>
      <c r="L572" s="11"/>
    </row>
    <row r="573" spans="1:12" ht="18" customHeight="1">
      <c r="A573" s="11">
        <v>567</v>
      </c>
      <c r="B573" s="49" t="s">
        <v>130</v>
      </c>
      <c r="C573" s="49" t="s">
        <v>132</v>
      </c>
      <c r="D573" s="140">
        <v>2</v>
      </c>
      <c r="E573" s="245" t="s">
        <v>3417</v>
      </c>
      <c r="F573" s="140" t="s">
        <v>469</v>
      </c>
      <c r="G573" s="140" t="s">
        <v>26</v>
      </c>
      <c r="H573" s="159">
        <v>49000000</v>
      </c>
      <c r="I573" s="159"/>
      <c r="J573" s="159"/>
      <c r="K573" s="159">
        <v>49000000</v>
      </c>
      <c r="L573" s="11"/>
    </row>
    <row r="574" spans="1:12" ht="18" customHeight="1">
      <c r="A574" s="11">
        <v>568</v>
      </c>
      <c r="B574" s="49" t="s">
        <v>130</v>
      </c>
      <c r="C574" s="49" t="s">
        <v>132</v>
      </c>
      <c r="D574" s="140">
        <v>2</v>
      </c>
      <c r="E574" s="245" t="s">
        <v>3416</v>
      </c>
      <c r="F574" s="140" t="s">
        <v>469</v>
      </c>
      <c r="G574" s="140" t="s">
        <v>26</v>
      </c>
      <c r="H574" s="159">
        <v>50000000</v>
      </c>
      <c r="I574" s="159"/>
      <c r="J574" s="159"/>
      <c r="K574" s="159">
        <v>50000000</v>
      </c>
      <c r="L574" s="11"/>
    </row>
    <row r="575" spans="1:12" ht="18" customHeight="1">
      <c r="A575" s="11">
        <v>569</v>
      </c>
      <c r="B575" s="49" t="s">
        <v>3269</v>
      </c>
      <c r="C575" s="49" t="s">
        <v>3278</v>
      </c>
      <c r="D575" s="140">
        <v>2</v>
      </c>
      <c r="E575" s="245" t="s">
        <v>3408</v>
      </c>
      <c r="F575" s="140" t="s">
        <v>469</v>
      </c>
      <c r="G575" s="140" t="s">
        <v>1</v>
      </c>
      <c r="H575" s="159">
        <v>25958696</v>
      </c>
      <c r="I575" s="159"/>
      <c r="J575" s="159"/>
      <c r="K575" s="159">
        <v>25958696</v>
      </c>
      <c r="L575" s="11"/>
    </row>
    <row r="576" spans="1:12" ht="18" customHeight="1">
      <c r="A576" s="11">
        <v>570</v>
      </c>
      <c r="B576" s="49" t="s">
        <v>3269</v>
      </c>
      <c r="C576" s="49" t="s">
        <v>3278</v>
      </c>
      <c r="D576" s="140">
        <v>2</v>
      </c>
      <c r="E576" s="245" t="s">
        <v>3411</v>
      </c>
      <c r="F576" s="140" t="s">
        <v>469</v>
      </c>
      <c r="G576" s="140" t="s">
        <v>1</v>
      </c>
      <c r="H576" s="159">
        <v>122142736</v>
      </c>
      <c r="I576" s="159"/>
      <c r="J576" s="159"/>
      <c r="K576" s="159">
        <v>122142736</v>
      </c>
      <c r="L576" s="11"/>
    </row>
    <row r="577" spans="1:12" ht="18" customHeight="1">
      <c r="A577" s="11">
        <v>571</v>
      </c>
      <c r="B577" s="49" t="s">
        <v>3269</v>
      </c>
      <c r="C577" s="49" t="s">
        <v>3278</v>
      </c>
      <c r="D577" s="32">
        <v>2</v>
      </c>
      <c r="E577" s="39" t="s">
        <v>3410</v>
      </c>
      <c r="F577" s="32" t="s">
        <v>442</v>
      </c>
      <c r="G577" s="32" t="s">
        <v>1</v>
      </c>
      <c r="H577" s="45">
        <v>109988632</v>
      </c>
      <c r="I577" s="45"/>
      <c r="J577" s="45"/>
      <c r="K577" s="45">
        <v>109988632</v>
      </c>
      <c r="L577" s="11"/>
    </row>
    <row r="578" spans="1:12" ht="18" customHeight="1">
      <c r="A578" s="11">
        <v>572</v>
      </c>
      <c r="B578" s="49" t="s">
        <v>3269</v>
      </c>
      <c r="C578" s="49" t="s">
        <v>3282</v>
      </c>
      <c r="D578" s="32">
        <v>2</v>
      </c>
      <c r="E578" s="39" t="s">
        <v>3418</v>
      </c>
      <c r="F578" s="32" t="s">
        <v>469</v>
      </c>
      <c r="G578" s="32" t="s">
        <v>1</v>
      </c>
      <c r="H578" s="45">
        <v>37000000</v>
      </c>
      <c r="I578" s="45"/>
      <c r="J578" s="45"/>
      <c r="K578" s="45">
        <v>37000000</v>
      </c>
      <c r="L578" s="11"/>
    </row>
    <row r="579" spans="1:12" ht="18" customHeight="1">
      <c r="A579" s="11">
        <v>573</v>
      </c>
      <c r="B579" s="49" t="s">
        <v>3269</v>
      </c>
      <c r="C579" s="49" t="s">
        <v>540</v>
      </c>
      <c r="D579" s="32">
        <v>2</v>
      </c>
      <c r="E579" s="39" t="s">
        <v>3406</v>
      </c>
      <c r="F579" s="32" t="s">
        <v>469</v>
      </c>
      <c r="G579" s="32" t="s">
        <v>26</v>
      </c>
      <c r="H579" s="45">
        <v>20000000</v>
      </c>
      <c r="I579" s="45"/>
      <c r="J579" s="45"/>
      <c r="K579" s="45">
        <v>20000000</v>
      </c>
      <c r="L579" s="11"/>
    </row>
    <row r="580" spans="1:12" ht="18" customHeight="1">
      <c r="A580" s="11">
        <v>574</v>
      </c>
      <c r="B580" s="49" t="s">
        <v>130</v>
      </c>
      <c r="C580" s="49" t="s">
        <v>3298</v>
      </c>
      <c r="D580" s="32">
        <v>2</v>
      </c>
      <c r="E580" s="39" t="s">
        <v>3412</v>
      </c>
      <c r="F580" s="32" t="s">
        <v>469</v>
      </c>
      <c r="G580" s="32" t="s">
        <v>26</v>
      </c>
      <c r="H580" s="45">
        <v>50000000</v>
      </c>
      <c r="I580" s="45"/>
      <c r="J580" s="45"/>
      <c r="K580" s="45">
        <v>50000000</v>
      </c>
      <c r="L580" s="11"/>
    </row>
    <row r="581" spans="1:12" ht="18" customHeight="1">
      <c r="A581" s="11">
        <v>575</v>
      </c>
      <c r="B581" s="49" t="s">
        <v>130</v>
      </c>
      <c r="C581" s="49" t="s">
        <v>3298</v>
      </c>
      <c r="D581" s="32">
        <v>2</v>
      </c>
      <c r="E581" s="39" t="s">
        <v>3413</v>
      </c>
      <c r="F581" s="32" t="s">
        <v>469</v>
      </c>
      <c r="G581" s="32" t="s">
        <v>26</v>
      </c>
      <c r="H581" s="45">
        <v>24000000</v>
      </c>
      <c r="I581" s="45"/>
      <c r="J581" s="45"/>
      <c r="K581" s="45">
        <v>24000000</v>
      </c>
      <c r="L581" s="11"/>
    </row>
    <row r="582" spans="1:12" ht="18" customHeight="1">
      <c r="A582" s="11">
        <v>576</v>
      </c>
      <c r="B582" s="49" t="s">
        <v>130</v>
      </c>
      <c r="C582" s="49" t="s">
        <v>42</v>
      </c>
      <c r="D582" s="32">
        <v>2</v>
      </c>
      <c r="E582" s="39" t="s">
        <v>3405</v>
      </c>
      <c r="F582" s="32" t="s">
        <v>469</v>
      </c>
      <c r="G582" s="32" t="s">
        <v>18</v>
      </c>
      <c r="H582" s="45">
        <v>249446784</v>
      </c>
      <c r="I582" s="45"/>
      <c r="J582" s="45"/>
      <c r="K582" s="45">
        <v>249446784</v>
      </c>
      <c r="L582" s="11"/>
    </row>
    <row r="583" spans="1:12" ht="18" customHeight="1">
      <c r="A583" s="11">
        <v>577</v>
      </c>
      <c r="B583" s="49" t="s">
        <v>130</v>
      </c>
      <c r="C583" s="49" t="s">
        <v>42</v>
      </c>
      <c r="D583" s="32">
        <v>2</v>
      </c>
      <c r="E583" s="39" t="s">
        <v>3403</v>
      </c>
      <c r="F583" s="32" t="s">
        <v>469</v>
      </c>
      <c r="G583" s="32" t="s">
        <v>26</v>
      </c>
      <c r="H583" s="45">
        <v>53352253</v>
      </c>
      <c r="I583" s="45"/>
      <c r="J583" s="45"/>
      <c r="K583" s="45">
        <v>53352253</v>
      </c>
      <c r="L583" s="11"/>
    </row>
    <row r="584" spans="1:12" ht="18" customHeight="1">
      <c r="A584" s="11">
        <v>578</v>
      </c>
      <c r="B584" s="49" t="s">
        <v>130</v>
      </c>
      <c r="C584" s="49" t="s">
        <v>42</v>
      </c>
      <c r="D584" s="32">
        <v>2</v>
      </c>
      <c r="E584" s="39" t="s">
        <v>3404</v>
      </c>
      <c r="F584" s="32" t="s">
        <v>469</v>
      </c>
      <c r="G584" s="32" t="s">
        <v>26</v>
      </c>
      <c r="H584" s="45">
        <v>13861607</v>
      </c>
      <c r="I584" s="45"/>
      <c r="J584" s="45"/>
      <c r="K584" s="45">
        <v>13861607</v>
      </c>
      <c r="L584" s="11"/>
    </row>
    <row r="585" spans="1:12" ht="18" customHeight="1">
      <c r="A585" s="11">
        <v>579</v>
      </c>
      <c r="B585" s="49" t="s">
        <v>130</v>
      </c>
      <c r="C585" s="49" t="s">
        <v>27</v>
      </c>
      <c r="D585" s="32">
        <v>2</v>
      </c>
      <c r="E585" s="39" t="s">
        <v>3407</v>
      </c>
      <c r="F585" s="32" t="s">
        <v>469</v>
      </c>
      <c r="G585" s="32" t="s">
        <v>26</v>
      </c>
      <c r="H585" s="45">
        <v>40000000</v>
      </c>
      <c r="I585" s="45"/>
      <c r="J585" s="45"/>
      <c r="K585" s="45">
        <v>40000000</v>
      </c>
      <c r="L585" s="11"/>
    </row>
    <row r="586" spans="1:12" ht="18" customHeight="1">
      <c r="A586" s="11">
        <v>580</v>
      </c>
      <c r="B586" s="157" t="s">
        <v>3516</v>
      </c>
      <c r="C586" s="157" t="s">
        <v>3517</v>
      </c>
      <c r="D586" s="57">
        <v>2</v>
      </c>
      <c r="E586" s="71" t="s">
        <v>3518</v>
      </c>
      <c r="F586" s="57" t="s">
        <v>417</v>
      </c>
      <c r="G586" s="57" t="s">
        <v>26</v>
      </c>
      <c r="H586" s="45">
        <v>584122000</v>
      </c>
      <c r="I586" s="45">
        <v>0</v>
      </c>
      <c r="J586" s="45">
        <v>0</v>
      </c>
      <c r="K586" s="45">
        <f t="shared" ref="K586:K612" si="20">H586+I586+J586</f>
        <v>584122000</v>
      </c>
      <c r="L586" s="12"/>
    </row>
    <row r="587" spans="1:12" ht="18" customHeight="1">
      <c r="A587" s="11">
        <v>581</v>
      </c>
      <c r="B587" s="157" t="s">
        <v>3516</v>
      </c>
      <c r="C587" s="157" t="s">
        <v>3519</v>
      </c>
      <c r="D587" s="57">
        <v>2</v>
      </c>
      <c r="E587" s="71" t="s">
        <v>3520</v>
      </c>
      <c r="F587" s="57" t="s">
        <v>417</v>
      </c>
      <c r="G587" s="57" t="s">
        <v>31</v>
      </c>
      <c r="H587" s="45">
        <v>90019387027</v>
      </c>
      <c r="I587" s="45"/>
      <c r="J587" s="45"/>
      <c r="K587" s="45">
        <f t="shared" si="20"/>
        <v>90019387027</v>
      </c>
      <c r="L587" s="57" t="s">
        <v>289</v>
      </c>
    </row>
    <row r="588" spans="1:12" ht="18" customHeight="1">
      <c r="A588" s="11">
        <v>582</v>
      </c>
      <c r="B588" s="140" t="s">
        <v>3544</v>
      </c>
      <c r="C588" s="157" t="s">
        <v>120</v>
      </c>
      <c r="D588" s="57">
        <v>2</v>
      </c>
      <c r="E588" s="58" t="s">
        <v>3700</v>
      </c>
      <c r="F588" s="32" t="s">
        <v>419</v>
      </c>
      <c r="G588" s="57" t="s">
        <v>18</v>
      </c>
      <c r="H588" s="72">
        <v>240000000</v>
      </c>
      <c r="I588" s="72">
        <v>0</v>
      </c>
      <c r="J588" s="72">
        <v>0</v>
      </c>
      <c r="K588" s="45">
        <f t="shared" si="20"/>
        <v>240000000</v>
      </c>
      <c r="L588" s="12"/>
    </row>
    <row r="589" spans="1:12" ht="18" customHeight="1">
      <c r="A589" s="11">
        <v>583</v>
      </c>
      <c r="B589" s="140" t="s">
        <v>3544</v>
      </c>
      <c r="C589" s="157" t="s">
        <v>3548</v>
      </c>
      <c r="D589" s="57">
        <v>2</v>
      </c>
      <c r="E589" s="58" t="s">
        <v>3702</v>
      </c>
      <c r="F589" s="57" t="s">
        <v>419</v>
      </c>
      <c r="G589" s="57" t="s">
        <v>1</v>
      </c>
      <c r="H589" s="103">
        <v>59434552</v>
      </c>
      <c r="I589" s="103"/>
      <c r="J589" s="103"/>
      <c r="K589" s="45">
        <f t="shared" si="20"/>
        <v>59434552</v>
      </c>
      <c r="L589" s="69"/>
    </row>
    <row r="590" spans="1:12" ht="18" customHeight="1">
      <c r="A590" s="11">
        <v>584</v>
      </c>
      <c r="B590" s="32" t="s">
        <v>3544</v>
      </c>
      <c r="C590" s="157" t="s">
        <v>3548</v>
      </c>
      <c r="D590" s="57">
        <v>2</v>
      </c>
      <c r="E590" s="13" t="s">
        <v>3706</v>
      </c>
      <c r="F590" s="57" t="s">
        <v>419</v>
      </c>
      <c r="G590" s="57" t="s">
        <v>1</v>
      </c>
      <c r="H590" s="103">
        <v>16554774</v>
      </c>
      <c r="I590" s="103">
        <v>0</v>
      </c>
      <c r="J590" s="103"/>
      <c r="K590" s="45">
        <f t="shared" si="20"/>
        <v>16554774</v>
      </c>
      <c r="L590" s="69"/>
    </row>
    <row r="591" spans="1:12" ht="18" customHeight="1">
      <c r="A591" s="11">
        <v>585</v>
      </c>
      <c r="B591" s="32" t="s">
        <v>3544</v>
      </c>
      <c r="C591" s="157" t="s">
        <v>3548</v>
      </c>
      <c r="D591" s="57">
        <v>2</v>
      </c>
      <c r="E591" s="13" t="s">
        <v>3705</v>
      </c>
      <c r="F591" s="57" t="s">
        <v>419</v>
      </c>
      <c r="G591" s="57" t="s">
        <v>1</v>
      </c>
      <c r="H591" s="103">
        <v>110142381</v>
      </c>
      <c r="I591" s="103">
        <v>0</v>
      </c>
      <c r="J591" s="103"/>
      <c r="K591" s="45">
        <f t="shared" si="20"/>
        <v>110142381</v>
      </c>
      <c r="L591" s="69"/>
    </row>
    <row r="592" spans="1:12" ht="18" customHeight="1">
      <c r="A592" s="11">
        <v>586</v>
      </c>
      <c r="B592" s="32" t="s">
        <v>3544</v>
      </c>
      <c r="C592" s="157" t="s">
        <v>3548</v>
      </c>
      <c r="D592" s="57">
        <v>2</v>
      </c>
      <c r="E592" s="13" t="s">
        <v>3704</v>
      </c>
      <c r="F592" s="32" t="s">
        <v>417</v>
      </c>
      <c r="G592" s="57" t="s">
        <v>1</v>
      </c>
      <c r="H592" s="103">
        <v>149871281</v>
      </c>
      <c r="I592" s="103"/>
      <c r="J592" s="103"/>
      <c r="K592" s="45">
        <f t="shared" si="20"/>
        <v>149871281</v>
      </c>
      <c r="L592" s="57"/>
    </row>
    <row r="593" spans="1:12" ht="18" customHeight="1">
      <c r="A593" s="11">
        <v>587</v>
      </c>
      <c r="B593" s="32" t="s">
        <v>3544</v>
      </c>
      <c r="C593" s="157" t="s">
        <v>3548</v>
      </c>
      <c r="D593" s="57">
        <v>2</v>
      </c>
      <c r="E593" s="13" t="s">
        <v>3703</v>
      </c>
      <c r="F593" s="57" t="s">
        <v>419</v>
      </c>
      <c r="G593" s="57" t="s">
        <v>1</v>
      </c>
      <c r="H593" s="103">
        <v>676838340</v>
      </c>
      <c r="I593" s="103">
        <v>0</v>
      </c>
      <c r="J593" s="103"/>
      <c r="K593" s="45">
        <f t="shared" si="20"/>
        <v>676838340</v>
      </c>
      <c r="L593" s="12"/>
    </row>
    <row r="594" spans="1:12" ht="18" customHeight="1">
      <c r="A594" s="11">
        <v>588</v>
      </c>
      <c r="B594" s="32" t="s">
        <v>3544</v>
      </c>
      <c r="C594" s="49" t="s">
        <v>115</v>
      </c>
      <c r="D594" s="32">
        <v>2</v>
      </c>
      <c r="E594" s="33" t="s">
        <v>3709</v>
      </c>
      <c r="F594" s="32" t="s">
        <v>419</v>
      </c>
      <c r="G594" s="32" t="s">
        <v>26</v>
      </c>
      <c r="H594" s="45">
        <v>26703017</v>
      </c>
      <c r="I594" s="45"/>
      <c r="J594" s="45"/>
      <c r="K594" s="45">
        <f t="shared" si="20"/>
        <v>26703017</v>
      </c>
      <c r="L594" s="29"/>
    </row>
    <row r="595" spans="1:12" ht="18" customHeight="1">
      <c r="A595" s="11">
        <v>589</v>
      </c>
      <c r="B595" s="32" t="s">
        <v>3544</v>
      </c>
      <c r="C595" s="49" t="s">
        <v>115</v>
      </c>
      <c r="D595" s="32">
        <v>2</v>
      </c>
      <c r="E595" s="33" t="s">
        <v>3708</v>
      </c>
      <c r="F595" s="32" t="s">
        <v>419</v>
      </c>
      <c r="G595" s="32" t="s">
        <v>18</v>
      </c>
      <c r="H595" s="45">
        <v>277817136</v>
      </c>
      <c r="I595" s="45"/>
      <c r="J595" s="45"/>
      <c r="K595" s="45">
        <f t="shared" si="20"/>
        <v>277817136</v>
      </c>
      <c r="L595" s="29"/>
    </row>
    <row r="596" spans="1:12" ht="18" customHeight="1">
      <c r="A596" s="11">
        <v>590</v>
      </c>
      <c r="B596" s="32" t="s">
        <v>3544</v>
      </c>
      <c r="C596" s="49" t="s">
        <v>115</v>
      </c>
      <c r="D596" s="32">
        <v>2</v>
      </c>
      <c r="E596" s="33" t="s">
        <v>3711</v>
      </c>
      <c r="F596" s="32" t="s">
        <v>419</v>
      </c>
      <c r="G596" s="32" t="s">
        <v>26</v>
      </c>
      <c r="H596" s="45">
        <v>70704286</v>
      </c>
      <c r="I596" s="45"/>
      <c r="J596" s="45">
        <v>2978970</v>
      </c>
      <c r="K596" s="45">
        <f t="shared" si="20"/>
        <v>73683256</v>
      </c>
      <c r="L596" s="29"/>
    </row>
    <row r="597" spans="1:12" ht="18" customHeight="1">
      <c r="A597" s="11">
        <v>591</v>
      </c>
      <c r="B597" s="32" t="s">
        <v>3544</v>
      </c>
      <c r="C597" s="49" t="s">
        <v>115</v>
      </c>
      <c r="D597" s="32">
        <v>2</v>
      </c>
      <c r="E597" s="33" t="s">
        <v>3710</v>
      </c>
      <c r="F597" s="32" t="s">
        <v>419</v>
      </c>
      <c r="G597" s="32" t="s">
        <v>26</v>
      </c>
      <c r="H597" s="45">
        <v>23421305</v>
      </c>
      <c r="I597" s="45"/>
      <c r="J597" s="45"/>
      <c r="K597" s="45">
        <f t="shared" si="20"/>
        <v>23421305</v>
      </c>
      <c r="L597" s="29"/>
    </row>
    <row r="598" spans="1:12" ht="18" customHeight="1">
      <c r="A598" s="11">
        <v>592</v>
      </c>
      <c r="B598" s="32" t="s">
        <v>3544</v>
      </c>
      <c r="C598" s="49" t="s">
        <v>115</v>
      </c>
      <c r="D598" s="32">
        <v>2</v>
      </c>
      <c r="E598" s="33" t="s">
        <v>3707</v>
      </c>
      <c r="F598" s="32" t="s">
        <v>417</v>
      </c>
      <c r="G598" s="32" t="s">
        <v>0</v>
      </c>
      <c r="H598" s="45">
        <v>12031290</v>
      </c>
      <c r="I598" s="45"/>
      <c r="J598" s="45"/>
      <c r="K598" s="45">
        <f t="shared" si="20"/>
        <v>12031290</v>
      </c>
      <c r="L598" s="29"/>
    </row>
    <row r="599" spans="1:12" ht="18" customHeight="1">
      <c r="A599" s="11">
        <v>593</v>
      </c>
      <c r="B599" s="32" t="s">
        <v>3544</v>
      </c>
      <c r="C599" s="140" t="s">
        <v>3570</v>
      </c>
      <c r="D599" s="32">
        <v>2</v>
      </c>
      <c r="E599" s="194" t="s">
        <v>3712</v>
      </c>
      <c r="F599" s="32" t="s">
        <v>417</v>
      </c>
      <c r="G599" s="32" t="s">
        <v>26</v>
      </c>
      <c r="H599" s="45">
        <v>198356000</v>
      </c>
      <c r="I599" s="45">
        <v>0</v>
      </c>
      <c r="J599" s="45">
        <v>0</v>
      </c>
      <c r="K599" s="45">
        <f t="shared" si="20"/>
        <v>198356000</v>
      </c>
      <c r="L599" s="82"/>
    </row>
    <row r="600" spans="1:12" ht="18" customHeight="1">
      <c r="A600" s="11">
        <v>594</v>
      </c>
      <c r="B600" s="32" t="s">
        <v>3544</v>
      </c>
      <c r="C600" s="140" t="s">
        <v>122</v>
      </c>
      <c r="D600" s="32">
        <v>2</v>
      </c>
      <c r="E600" s="33" t="s">
        <v>3713</v>
      </c>
      <c r="F600" s="32" t="s">
        <v>419</v>
      </c>
      <c r="G600" s="32" t="s">
        <v>18</v>
      </c>
      <c r="H600" s="45">
        <v>57000000</v>
      </c>
      <c r="I600" s="45"/>
      <c r="J600" s="45"/>
      <c r="K600" s="45">
        <f t="shared" si="20"/>
        <v>57000000</v>
      </c>
      <c r="L600" s="11"/>
    </row>
    <row r="601" spans="1:12" ht="18" customHeight="1">
      <c r="A601" s="11">
        <v>595</v>
      </c>
      <c r="B601" s="32" t="s">
        <v>3544</v>
      </c>
      <c r="C601" s="140" t="s">
        <v>175</v>
      </c>
      <c r="D601" s="32">
        <v>2</v>
      </c>
      <c r="E601" s="33" t="s">
        <v>3701</v>
      </c>
      <c r="F601" s="32" t="s">
        <v>442</v>
      </c>
      <c r="G601" s="32" t="s">
        <v>26</v>
      </c>
      <c r="H601" s="45">
        <v>60000000</v>
      </c>
      <c r="I601" s="45">
        <v>3000000</v>
      </c>
      <c r="J601" s="45"/>
      <c r="K601" s="45">
        <f t="shared" si="20"/>
        <v>63000000</v>
      </c>
      <c r="L601" s="66"/>
    </row>
    <row r="602" spans="1:12" ht="18" customHeight="1">
      <c r="A602" s="11">
        <v>596</v>
      </c>
      <c r="B602" s="57" t="s">
        <v>141</v>
      </c>
      <c r="C602" s="157" t="s">
        <v>3839</v>
      </c>
      <c r="D602" s="57">
        <v>2</v>
      </c>
      <c r="E602" s="58" t="s">
        <v>3857</v>
      </c>
      <c r="F602" s="57" t="s">
        <v>62</v>
      </c>
      <c r="G602" s="57" t="s">
        <v>26</v>
      </c>
      <c r="H602" s="103">
        <v>925000000</v>
      </c>
      <c r="I602" s="103"/>
      <c r="J602" s="103"/>
      <c r="K602" s="103">
        <f t="shared" si="20"/>
        <v>925000000</v>
      </c>
      <c r="L602" s="120"/>
    </row>
    <row r="603" spans="1:12" ht="18" customHeight="1">
      <c r="A603" s="11">
        <v>597</v>
      </c>
      <c r="B603" s="57" t="s">
        <v>141</v>
      </c>
      <c r="C603" s="157" t="s">
        <v>3839</v>
      </c>
      <c r="D603" s="57">
        <v>2</v>
      </c>
      <c r="E603" s="58" t="s">
        <v>3858</v>
      </c>
      <c r="F603" s="57" t="s">
        <v>62</v>
      </c>
      <c r="G603" s="57" t="s">
        <v>26</v>
      </c>
      <c r="H603" s="103">
        <v>500000000</v>
      </c>
      <c r="I603" s="103"/>
      <c r="J603" s="103"/>
      <c r="K603" s="103">
        <f t="shared" si="20"/>
        <v>500000000</v>
      </c>
      <c r="L603" s="120"/>
    </row>
    <row r="604" spans="1:12" ht="18" customHeight="1">
      <c r="A604" s="11">
        <v>598</v>
      </c>
      <c r="B604" s="57" t="s">
        <v>3826</v>
      </c>
      <c r="C604" s="157" t="s">
        <v>3859</v>
      </c>
      <c r="D604" s="57">
        <v>2</v>
      </c>
      <c r="E604" s="58" t="s">
        <v>3860</v>
      </c>
      <c r="F604" s="57" t="s">
        <v>419</v>
      </c>
      <c r="G604" s="57" t="s">
        <v>18</v>
      </c>
      <c r="H604" s="103">
        <v>774000000</v>
      </c>
      <c r="I604" s="72"/>
      <c r="J604" s="72"/>
      <c r="K604" s="103">
        <f t="shared" si="20"/>
        <v>774000000</v>
      </c>
      <c r="L604" s="120"/>
    </row>
    <row r="605" spans="1:12" ht="18" customHeight="1">
      <c r="A605" s="11">
        <v>599</v>
      </c>
      <c r="B605" s="57" t="s">
        <v>3826</v>
      </c>
      <c r="C605" s="157" t="s">
        <v>3859</v>
      </c>
      <c r="D605" s="57">
        <v>2</v>
      </c>
      <c r="E605" s="58" t="s">
        <v>3861</v>
      </c>
      <c r="F605" s="57" t="s">
        <v>419</v>
      </c>
      <c r="G605" s="57" t="s">
        <v>1</v>
      </c>
      <c r="H605" s="103">
        <v>290000000</v>
      </c>
      <c r="I605" s="103"/>
      <c r="J605" s="103"/>
      <c r="K605" s="103">
        <f t="shared" si="20"/>
        <v>290000000</v>
      </c>
      <c r="L605" s="120"/>
    </row>
    <row r="606" spans="1:12" ht="18" customHeight="1">
      <c r="A606" s="11">
        <v>600</v>
      </c>
      <c r="B606" s="112" t="s">
        <v>3826</v>
      </c>
      <c r="C606" s="242" t="s">
        <v>3832</v>
      </c>
      <c r="D606" s="112">
        <v>2</v>
      </c>
      <c r="E606" s="197" t="s">
        <v>3867</v>
      </c>
      <c r="F606" s="112" t="s">
        <v>419</v>
      </c>
      <c r="G606" s="112" t="s">
        <v>18</v>
      </c>
      <c r="H606" s="130">
        <v>703000000</v>
      </c>
      <c r="I606" s="130"/>
      <c r="J606" s="130"/>
      <c r="K606" s="103">
        <f t="shared" si="20"/>
        <v>703000000</v>
      </c>
      <c r="L606" s="120"/>
    </row>
    <row r="607" spans="1:12" ht="18" customHeight="1">
      <c r="A607" s="11">
        <v>601</v>
      </c>
      <c r="B607" s="112" t="s">
        <v>3826</v>
      </c>
      <c r="C607" s="242" t="s">
        <v>3832</v>
      </c>
      <c r="D607" s="112">
        <v>2</v>
      </c>
      <c r="E607" s="93" t="s">
        <v>3868</v>
      </c>
      <c r="F607" s="112" t="s">
        <v>419</v>
      </c>
      <c r="G607" s="112" t="s">
        <v>26</v>
      </c>
      <c r="H607" s="130">
        <v>179972192</v>
      </c>
      <c r="I607" s="130"/>
      <c r="J607" s="130"/>
      <c r="K607" s="103">
        <f t="shared" si="20"/>
        <v>179972192</v>
      </c>
      <c r="L607" s="120"/>
    </row>
    <row r="608" spans="1:12" ht="18" customHeight="1">
      <c r="A608" s="11">
        <v>602</v>
      </c>
      <c r="B608" s="57" t="s">
        <v>3826</v>
      </c>
      <c r="C608" s="57" t="s">
        <v>3832</v>
      </c>
      <c r="D608" s="57">
        <v>2</v>
      </c>
      <c r="E608" s="196" t="s">
        <v>3866</v>
      </c>
      <c r="F608" s="57" t="s">
        <v>417</v>
      </c>
      <c r="G608" s="57" t="s">
        <v>18</v>
      </c>
      <c r="H608" s="103">
        <v>178912490</v>
      </c>
      <c r="I608" s="103">
        <v>0</v>
      </c>
      <c r="J608" s="103">
        <v>0</v>
      </c>
      <c r="K608" s="103">
        <f t="shared" si="20"/>
        <v>178912490</v>
      </c>
      <c r="L608" s="120"/>
    </row>
    <row r="609" spans="1:12" ht="18" customHeight="1">
      <c r="A609" s="11">
        <v>603</v>
      </c>
      <c r="B609" s="57" t="s">
        <v>3826</v>
      </c>
      <c r="C609" s="57" t="s">
        <v>3842</v>
      </c>
      <c r="D609" s="195">
        <v>2</v>
      </c>
      <c r="E609" s="58" t="s">
        <v>3862</v>
      </c>
      <c r="F609" s="57" t="s">
        <v>62</v>
      </c>
      <c r="G609" s="57" t="s">
        <v>18</v>
      </c>
      <c r="H609" s="103">
        <v>139200000</v>
      </c>
      <c r="I609" s="103">
        <v>0</v>
      </c>
      <c r="J609" s="103">
        <v>0</v>
      </c>
      <c r="K609" s="103">
        <f t="shared" si="20"/>
        <v>139200000</v>
      </c>
      <c r="L609" s="120"/>
    </row>
    <row r="610" spans="1:12" ht="18" customHeight="1">
      <c r="A610" s="11">
        <v>604</v>
      </c>
      <c r="B610" s="57" t="s">
        <v>3826</v>
      </c>
      <c r="C610" s="57" t="s">
        <v>3849</v>
      </c>
      <c r="D610" s="57">
        <v>2</v>
      </c>
      <c r="E610" s="93" t="s">
        <v>3863</v>
      </c>
      <c r="F610" s="112" t="s">
        <v>419</v>
      </c>
      <c r="G610" s="112" t="s">
        <v>26</v>
      </c>
      <c r="H610" s="130">
        <v>181812589</v>
      </c>
      <c r="I610" s="130">
        <v>0</v>
      </c>
      <c r="J610" s="130">
        <v>0</v>
      </c>
      <c r="K610" s="103">
        <f t="shared" si="20"/>
        <v>181812589</v>
      </c>
      <c r="L610" s="120"/>
    </row>
    <row r="611" spans="1:12" ht="18" customHeight="1">
      <c r="A611" s="11">
        <v>605</v>
      </c>
      <c r="B611" s="57" t="s">
        <v>3826</v>
      </c>
      <c r="C611" s="57" t="s">
        <v>3849</v>
      </c>
      <c r="D611" s="57">
        <v>2</v>
      </c>
      <c r="E611" s="58" t="s">
        <v>3864</v>
      </c>
      <c r="F611" s="57" t="s">
        <v>1360</v>
      </c>
      <c r="G611" s="57" t="s">
        <v>18</v>
      </c>
      <c r="H611" s="103">
        <v>200000000</v>
      </c>
      <c r="I611" s="103"/>
      <c r="J611" s="103"/>
      <c r="K611" s="103">
        <f t="shared" si="20"/>
        <v>200000000</v>
      </c>
      <c r="L611" s="120"/>
    </row>
    <row r="612" spans="1:12" ht="18" customHeight="1">
      <c r="A612" s="11">
        <v>606</v>
      </c>
      <c r="B612" s="57" t="s">
        <v>3826</v>
      </c>
      <c r="C612" s="57" t="s">
        <v>3849</v>
      </c>
      <c r="D612" s="57">
        <v>2</v>
      </c>
      <c r="E612" s="58" t="s">
        <v>3865</v>
      </c>
      <c r="F612" s="57" t="s">
        <v>1360</v>
      </c>
      <c r="G612" s="57" t="s">
        <v>18</v>
      </c>
      <c r="H612" s="103">
        <v>100000000</v>
      </c>
      <c r="I612" s="103"/>
      <c r="J612" s="103"/>
      <c r="K612" s="103">
        <f t="shared" si="20"/>
        <v>100000000</v>
      </c>
      <c r="L612" s="120"/>
    </row>
    <row r="613" spans="1:12" ht="18" customHeight="1">
      <c r="A613" s="11">
        <v>607</v>
      </c>
      <c r="B613" s="57" t="s">
        <v>3924</v>
      </c>
      <c r="C613" s="57" t="s">
        <v>3929</v>
      </c>
      <c r="D613" s="57">
        <v>2</v>
      </c>
      <c r="E613" s="58" t="s">
        <v>4011</v>
      </c>
      <c r="F613" s="57" t="s">
        <v>419</v>
      </c>
      <c r="G613" s="57" t="s">
        <v>31</v>
      </c>
      <c r="H613" s="103">
        <v>8000000</v>
      </c>
      <c r="I613" s="113">
        <v>0</v>
      </c>
      <c r="J613" s="113">
        <v>0</v>
      </c>
      <c r="K613" s="103">
        <v>8000000</v>
      </c>
      <c r="L613" s="11" t="s">
        <v>1984</v>
      </c>
    </row>
    <row r="614" spans="1:12" ht="18" customHeight="1">
      <c r="A614" s="11">
        <v>608</v>
      </c>
      <c r="B614" s="57" t="s">
        <v>3924</v>
      </c>
      <c r="C614" s="32" t="s">
        <v>540</v>
      </c>
      <c r="D614" s="32">
        <v>2</v>
      </c>
      <c r="E614" s="208" t="s">
        <v>4013</v>
      </c>
      <c r="F614" s="32" t="s">
        <v>149</v>
      </c>
      <c r="G614" s="32" t="s">
        <v>26</v>
      </c>
      <c r="H614" s="206">
        <f>132424*5827</f>
        <v>771634648</v>
      </c>
      <c r="I614" s="206">
        <v>0</v>
      </c>
      <c r="J614" s="206">
        <v>0</v>
      </c>
      <c r="K614" s="206">
        <f>H614+I614+J614</f>
        <v>771634648</v>
      </c>
      <c r="L614" s="71"/>
    </row>
    <row r="615" spans="1:12" ht="18" customHeight="1">
      <c r="A615" s="11">
        <v>609</v>
      </c>
      <c r="B615" s="57" t="s">
        <v>3924</v>
      </c>
      <c r="C615" s="32" t="s">
        <v>540</v>
      </c>
      <c r="D615" s="32">
        <v>2</v>
      </c>
      <c r="E615" s="33" t="s">
        <v>4014</v>
      </c>
      <c r="F615" s="32" t="s">
        <v>149</v>
      </c>
      <c r="G615" s="32" t="s">
        <v>26</v>
      </c>
      <c r="H615" s="206">
        <v>694916494</v>
      </c>
      <c r="I615" s="206"/>
      <c r="J615" s="206"/>
      <c r="K615" s="206">
        <v>694916494</v>
      </c>
      <c r="L615" s="71"/>
    </row>
    <row r="616" spans="1:12" ht="18" customHeight="1">
      <c r="A616" s="11">
        <v>610</v>
      </c>
      <c r="B616" s="32" t="s">
        <v>3924</v>
      </c>
      <c r="C616" s="32" t="s">
        <v>122</v>
      </c>
      <c r="D616" s="32">
        <v>2</v>
      </c>
      <c r="E616" s="33" t="s">
        <v>4012</v>
      </c>
      <c r="F616" s="32" t="s">
        <v>419</v>
      </c>
      <c r="G616" s="32" t="s">
        <v>26</v>
      </c>
      <c r="H616" s="45">
        <v>170000000</v>
      </c>
      <c r="I616" s="45">
        <v>0</v>
      </c>
      <c r="J616" s="45">
        <v>0</v>
      </c>
      <c r="K616" s="45">
        <f t="shared" ref="K616:K647" si="21">H616+I616+J616</f>
        <v>170000000</v>
      </c>
      <c r="L616" s="71"/>
    </row>
    <row r="617" spans="1:12" ht="18" customHeight="1">
      <c r="A617" s="11">
        <v>611</v>
      </c>
      <c r="B617" s="57" t="s">
        <v>4047</v>
      </c>
      <c r="C617" s="57" t="s">
        <v>35</v>
      </c>
      <c r="D617" s="57">
        <v>2</v>
      </c>
      <c r="E617" s="71" t="s">
        <v>4051</v>
      </c>
      <c r="F617" s="57" t="s">
        <v>442</v>
      </c>
      <c r="G617" s="57" t="s">
        <v>26</v>
      </c>
      <c r="H617" s="103">
        <v>20000000</v>
      </c>
      <c r="I617" s="103">
        <v>0</v>
      </c>
      <c r="J617" s="103">
        <v>0</v>
      </c>
      <c r="K617" s="103">
        <f t="shared" si="21"/>
        <v>20000000</v>
      </c>
      <c r="L617" s="23"/>
    </row>
    <row r="618" spans="1:12" ht="18" customHeight="1">
      <c r="A618" s="11">
        <v>612</v>
      </c>
      <c r="B618" s="57" t="s">
        <v>4047</v>
      </c>
      <c r="C618" s="57" t="s">
        <v>35</v>
      </c>
      <c r="D618" s="57">
        <v>2</v>
      </c>
      <c r="E618" s="71" t="s">
        <v>4054</v>
      </c>
      <c r="F618" s="57" t="s">
        <v>469</v>
      </c>
      <c r="G618" s="57" t="s">
        <v>31</v>
      </c>
      <c r="H618" s="103">
        <v>120000000</v>
      </c>
      <c r="I618" s="103">
        <v>0</v>
      </c>
      <c r="J618" s="103">
        <v>0</v>
      </c>
      <c r="K618" s="103">
        <f t="shared" si="21"/>
        <v>120000000</v>
      </c>
      <c r="L618" s="69" t="s">
        <v>289</v>
      </c>
    </row>
    <row r="619" spans="1:12" ht="18" customHeight="1">
      <c r="A619" s="11">
        <v>613</v>
      </c>
      <c r="B619" s="57" t="s">
        <v>145</v>
      </c>
      <c r="C619" s="57" t="s">
        <v>35</v>
      </c>
      <c r="D619" s="57">
        <v>2</v>
      </c>
      <c r="E619" s="71" t="s">
        <v>4053</v>
      </c>
      <c r="F619" s="57" t="s">
        <v>469</v>
      </c>
      <c r="G619" s="57" t="s">
        <v>26</v>
      </c>
      <c r="H619" s="103">
        <v>15000000</v>
      </c>
      <c r="I619" s="103">
        <v>0</v>
      </c>
      <c r="J619" s="103">
        <v>0</v>
      </c>
      <c r="K619" s="103">
        <f t="shared" si="21"/>
        <v>15000000</v>
      </c>
      <c r="L619" s="23"/>
    </row>
    <row r="620" spans="1:12" ht="18" customHeight="1">
      <c r="A620" s="11">
        <v>614</v>
      </c>
      <c r="B620" s="57" t="s">
        <v>145</v>
      </c>
      <c r="C620" s="57" t="s">
        <v>35</v>
      </c>
      <c r="D620" s="57">
        <v>2</v>
      </c>
      <c r="E620" s="71" t="s">
        <v>4052</v>
      </c>
      <c r="F620" s="57" t="s">
        <v>469</v>
      </c>
      <c r="G620" s="57" t="s">
        <v>26</v>
      </c>
      <c r="H620" s="103">
        <v>15000000</v>
      </c>
      <c r="I620" s="103">
        <v>0</v>
      </c>
      <c r="J620" s="103">
        <v>0</v>
      </c>
      <c r="K620" s="103">
        <f t="shared" si="21"/>
        <v>15000000</v>
      </c>
      <c r="L620" s="23"/>
    </row>
    <row r="621" spans="1:12" ht="18" customHeight="1">
      <c r="A621" s="11">
        <v>615</v>
      </c>
      <c r="B621" s="57" t="s">
        <v>4047</v>
      </c>
      <c r="C621" s="57" t="s">
        <v>146</v>
      </c>
      <c r="D621" s="57">
        <v>2</v>
      </c>
      <c r="E621" s="71" t="s">
        <v>4055</v>
      </c>
      <c r="F621" s="57" t="s">
        <v>469</v>
      </c>
      <c r="G621" s="57" t="s">
        <v>18</v>
      </c>
      <c r="H621" s="103">
        <v>180000000</v>
      </c>
      <c r="I621" s="103"/>
      <c r="J621" s="103"/>
      <c r="K621" s="103">
        <f t="shared" si="21"/>
        <v>180000000</v>
      </c>
      <c r="L621" s="23"/>
    </row>
    <row r="622" spans="1:12" ht="18" customHeight="1">
      <c r="A622" s="11">
        <v>616</v>
      </c>
      <c r="B622" s="57" t="s">
        <v>4047</v>
      </c>
      <c r="C622" s="57" t="s">
        <v>42</v>
      </c>
      <c r="D622" s="57">
        <v>2</v>
      </c>
      <c r="E622" s="71" t="s">
        <v>4056</v>
      </c>
      <c r="F622" s="57" t="s">
        <v>442</v>
      </c>
      <c r="G622" s="57" t="s">
        <v>26</v>
      </c>
      <c r="H622" s="103">
        <v>114584000</v>
      </c>
      <c r="I622" s="103"/>
      <c r="J622" s="103"/>
      <c r="K622" s="103">
        <f t="shared" si="21"/>
        <v>114584000</v>
      </c>
      <c r="L622" s="23"/>
    </row>
    <row r="623" spans="1:12" ht="18" customHeight="1">
      <c r="A623" s="11">
        <v>617</v>
      </c>
      <c r="B623" s="57" t="s">
        <v>4047</v>
      </c>
      <c r="C623" s="57" t="s">
        <v>42</v>
      </c>
      <c r="D623" s="57">
        <v>2</v>
      </c>
      <c r="E623" s="71" t="s">
        <v>4057</v>
      </c>
      <c r="F623" s="57" t="s">
        <v>442</v>
      </c>
      <c r="G623" s="57" t="s">
        <v>26</v>
      </c>
      <c r="H623" s="103">
        <v>26600000</v>
      </c>
      <c r="I623" s="103">
        <v>2908000</v>
      </c>
      <c r="J623" s="103"/>
      <c r="K623" s="103">
        <f t="shared" si="21"/>
        <v>29508000</v>
      </c>
      <c r="L623" s="23"/>
    </row>
    <row r="624" spans="1:12" ht="18" customHeight="1">
      <c r="A624" s="11">
        <v>618</v>
      </c>
      <c r="B624" s="57" t="s">
        <v>4047</v>
      </c>
      <c r="C624" s="57" t="s">
        <v>42</v>
      </c>
      <c r="D624" s="57">
        <v>2</v>
      </c>
      <c r="E624" s="71" t="s">
        <v>4059</v>
      </c>
      <c r="F624" s="57" t="s">
        <v>442</v>
      </c>
      <c r="G624" s="57" t="s">
        <v>26</v>
      </c>
      <c r="H624" s="103">
        <v>32327000</v>
      </c>
      <c r="I624" s="103"/>
      <c r="J624" s="103"/>
      <c r="K624" s="103">
        <f t="shared" si="21"/>
        <v>32327000</v>
      </c>
      <c r="L624" s="23"/>
    </row>
    <row r="625" spans="1:12" ht="18" customHeight="1">
      <c r="A625" s="11">
        <v>619</v>
      </c>
      <c r="B625" s="12" t="s">
        <v>147</v>
      </c>
      <c r="C625" s="11" t="s">
        <v>2233</v>
      </c>
      <c r="D625" s="32">
        <v>2</v>
      </c>
      <c r="E625" s="58" t="s">
        <v>4276</v>
      </c>
      <c r="F625" s="32" t="s">
        <v>419</v>
      </c>
      <c r="G625" s="32" t="s">
        <v>26</v>
      </c>
      <c r="H625" s="45">
        <v>150000000</v>
      </c>
      <c r="I625" s="45">
        <v>0</v>
      </c>
      <c r="J625" s="45">
        <v>0</v>
      </c>
      <c r="K625" s="103">
        <f t="shared" si="21"/>
        <v>150000000</v>
      </c>
      <c r="L625" s="63"/>
    </row>
    <row r="626" spans="1:12" ht="18" customHeight="1">
      <c r="A626" s="11">
        <v>620</v>
      </c>
      <c r="B626" s="32" t="s">
        <v>147</v>
      </c>
      <c r="C626" s="12" t="s">
        <v>156</v>
      </c>
      <c r="D626" s="32">
        <v>2</v>
      </c>
      <c r="E626" s="58" t="s">
        <v>4271</v>
      </c>
      <c r="F626" s="32" t="s">
        <v>417</v>
      </c>
      <c r="G626" s="32" t="s">
        <v>18</v>
      </c>
      <c r="H626" s="45">
        <v>10000000</v>
      </c>
      <c r="I626" s="45"/>
      <c r="J626" s="45"/>
      <c r="K626" s="103">
        <f t="shared" si="21"/>
        <v>10000000</v>
      </c>
      <c r="L626" s="63"/>
    </row>
    <row r="627" spans="1:12" ht="18" customHeight="1">
      <c r="A627" s="11">
        <v>621</v>
      </c>
      <c r="B627" s="32" t="s">
        <v>147</v>
      </c>
      <c r="C627" s="12" t="s">
        <v>156</v>
      </c>
      <c r="D627" s="32">
        <v>2</v>
      </c>
      <c r="E627" s="58" t="s">
        <v>4274</v>
      </c>
      <c r="F627" s="32" t="s">
        <v>419</v>
      </c>
      <c r="G627" s="32" t="s">
        <v>18</v>
      </c>
      <c r="H627" s="45">
        <v>150000000</v>
      </c>
      <c r="I627" s="45"/>
      <c r="J627" s="45"/>
      <c r="K627" s="103">
        <f t="shared" si="21"/>
        <v>150000000</v>
      </c>
      <c r="L627" s="63"/>
    </row>
    <row r="628" spans="1:12" ht="18" customHeight="1">
      <c r="A628" s="11">
        <v>622</v>
      </c>
      <c r="B628" s="12" t="s">
        <v>147</v>
      </c>
      <c r="C628" s="12" t="s">
        <v>63</v>
      </c>
      <c r="D628" s="111">
        <v>2</v>
      </c>
      <c r="E628" s="109" t="s">
        <v>4285</v>
      </c>
      <c r="F628" s="111" t="s">
        <v>419</v>
      </c>
      <c r="G628" s="111" t="s">
        <v>18</v>
      </c>
      <c r="H628" s="103">
        <v>69170000</v>
      </c>
      <c r="I628" s="103"/>
      <c r="J628" s="103"/>
      <c r="K628" s="103">
        <f t="shared" si="21"/>
        <v>69170000</v>
      </c>
      <c r="L628" s="63"/>
    </row>
    <row r="629" spans="1:12" ht="18" customHeight="1">
      <c r="A629" s="11">
        <v>623</v>
      </c>
      <c r="B629" s="12" t="s">
        <v>147</v>
      </c>
      <c r="C629" s="12" t="s">
        <v>63</v>
      </c>
      <c r="D629" s="57">
        <v>2</v>
      </c>
      <c r="E629" s="13" t="s">
        <v>4286</v>
      </c>
      <c r="F629" s="57" t="s">
        <v>419</v>
      </c>
      <c r="G629" s="57" t="s">
        <v>18</v>
      </c>
      <c r="H629" s="103">
        <v>6500000000</v>
      </c>
      <c r="I629" s="103"/>
      <c r="J629" s="103"/>
      <c r="K629" s="103">
        <f t="shared" si="21"/>
        <v>6500000000</v>
      </c>
      <c r="L629" s="23"/>
    </row>
    <row r="630" spans="1:12" ht="18" customHeight="1">
      <c r="A630" s="11">
        <v>624</v>
      </c>
      <c r="B630" s="12" t="s">
        <v>147</v>
      </c>
      <c r="C630" s="12" t="s">
        <v>63</v>
      </c>
      <c r="D630" s="78">
        <v>2</v>
      </c>
      <c r="E630" s="13" t="s">
        <v>4279</v>
      </c>
      <c r="F630" s="57" t="s">
        <v>419</v>
      </c>
      <c r="G630" s="57" t="s">
        <v>18</v>
      </c>
      <c r="H630" s="103">
        <v>600000000</v>
      </c>
      <c r="I630" s="103">
        <v>0</v>
      </c>
      <c r="J630" s="103">
        <v>0</v>
      </c>
      <c r="K630" s="103">
        <f t="shared" si="21"/>
        <v>600000000</v>
      </c>
      <c r="L630" s="63"/>
    </row>
    <row r="631" spans="1:12" ht="18" customHeight="1">
      <c r="A631" s="11">
        <v>625</v>
      </c>
      <c r="B631" s="12" t="s">
        <v>147</v>
      </c>
      <c r="C631" s="12" t="s">
        <v>63</v>
      </c>
      <c r="D631" s="57">
        <v>2</v>
      </c>
      <c r="E631" s="13" t="s">
        <v>4273</v>
      </c>
      <c r="F631" s="57" t="s">
        <v>419</v>
      </c>
      <c r="G631" s="57" t="s">
        <v>18</v>
      </c>
      <c r="H631" s="103">
        <v>110000000</v>
      </c>
      <c r="I631" s="103"/>
      <c r="J631" s="103"/>
      <c r="K631" s="103">
        <f t="shared" si="21"/>
        <v>110000000</v>
      </c>
      <c r="L631" s="152"/>
    </row>
    <row r="632" spans="1:12" ht="18" customHeight="1">
      <c r="A632" s="11">
        <v>626</v>
      </c>
      <c r="B632" s="12" t="s">
        <v>147</v>
      </c>
      <c r="C632" s="32" t="s">
        <v>227</v>
      </c>
      <c r="D632" s="32">
        <v>2</v>
      </c>
      <c r="E632" s="58" t="s">
        <v>4287</v>
      </c>
      <c r="F632" s="32" t="s">
        <v>419</v>
      </c>
      <c r="G632" s="32" t="s">
        <v>18</v>
      </c>
      <c r="H632" s="45">
        <v>19700000000</v>
      </c>
      <c r="I632" s="45"/>
      <c r="J632" s="45">
        <v>300000000</v>
      </c>
      <c r="K632" s="103">
        <f t="shared" si="21"/>
        <v>20000000000</v>
      </c>
      <c r="L632" s="20"/>
    </row>
    <row r="633" spans="1:12" ht="18" customHeight="1">
      <c r="A633" s="11">
        <v>627</v>
      </c>
      <c r="B633" s="12" t="s">
        <v>147</v>
      </c>
      <c r="C633" s="57" t="s">
        <v>180</v>
      </c>
      <c r="D633" s="57">
        <v>2</v>
      </c>
      <c r="E633" s="58" t="s">
        <v>4278</v>
      </c>
      <c r="F633" s="57" t="s">
        <v>419</v>
      </c>
      <c r="G633" s="57" t="s">
        <v>18</v>
      </c>
      <c r="H633" s="103">
        <v>418082000</v>
      </c>
      <c r="I633" s="103"/>
      <c r="J633" s="103"/>
      <c r="K633" s="103">
        <f t="shared" si="21"/>
        <v>418082000</v>
      </c>
      <c r="L633" s="63"/>
    </row>
    <row r="634" spans="1:12" ht="18" customHeight="1">
      <c r="A634" s="11">
        <v>628</v>
      </c>
      <c r="B634" s="57" t="s">
        <v>147</v>
      </c>
      <c r="C634" s="57" t="s">
        <v>2349</v>
      </c>
      <c r="D634" s="57">
        <v>2</v>
      </c>
      <c r="E634" s="58" t="s">
        <v>4284</v>
      </c>
      <c r="F634" s="57" t="s">
        <v>419</v>
      </c>
      <c r="G634" s="57" t="s">
        <v>18</v>
      </c>
      <c r="H634" s="103">
        <v>850000000</v>
      </c>
      <c r="I634" s="103">
        <v>0</v>
      </c>
      <c r="J634" s="103">
        <v>0</v>
      </c>
      <c r="K634" s="103">
        <f t="shared" si="21"/>
        <v>850000000</v>
      </c>
      <c r="L634" s="97"/>
    </row>
    <row r="635" spans="1:12" ht="18" customHeight="1">
      <c r="A635" s="11">
        <v>629</v>
      </c>
      <c r="B635" s="12" t="s">
        <v>147</v>
      </c>
      <c r="C635" s="12" t="s">
        <v>200</v>
      </c>
      <c r="D635" s="12">
        <v>2</v>
      </c>
      <c r="E635" s="13" t="s">
        <v>4275</v>
      </c>
      <c r="F635" s="57" t="s">
        <v>419</v>
      </c>
      <c r="G635" s="57" t="s">
        <v>18</v>
      </c>
      <c r="H635" s="103">
        <v>150000000</v>
      </c>
      <c r="I635" s="103"/>
      <c r="J635" s="103"/>
      <c r="K635" s="103">
        <f t="shared" si="21"/>
        <v>150000000</v>
      </c>
      <c r="L635" s="75"/>
    </row>
    <row r="636" spans="1:12" ht="18" customHeight="1">
      <c r="A636" s="11">
        <v>630</v>
      </c>
      <c r="B636" s="12" t="s">
        <v>147</v>
      </c>
      <c r="C636" s="12" t="s">
        <v>200</v>
      </c>
      <c r="D636" s="12">
        <v>2</v>
      </c>
      <c r="E636" s="13" t="s">
        <v>4283</v>
      </c>
      <c r="F636" s="57" t="s">
        <v>419</v>
      </c>
      <c r="G636" s="57" t="s">
        <v>18</v>
      </c>
      <c r="H636" s="103">
        <v>807540000</v>
      </c>
      <c r="I636" s="103"/>
      <c r="J636" s="103"/>
      <c r="K636" s="103">
        <f t="shared" si="21"/>
        <v>807540000</v>
      </c>
      <c r="L636" s="96"/>
    </row>
    <row r="637" spans="1:12" ht="18" customHeight="1">
      <c r="A637" s="11">
        <v>631</v>
      </c>
      <c r="B637" s="57" t="s">
        <v>147</v>
      </c>
      <c r="C637" s="57" t="s">
        <v>200</v>
      </c>
      <c r="D637" s="57">
        <v>2</v>
      </c>
      <c r="E637" s="58" t="s">
        <v>4282</v>
      </c>
      <c r="F637" s="57" t="s">
        <v>419</v>
      </c>
      <c r="G637" s="57" t="s">
        <v>0</v>
      </c>
      <c r="H637" s="103">
        <f>46923*16.125*1000</f>
        <v>756633375</v>
      </c>
      <c r="I637" s="103"/>
      <c r="J637" s="103"/>
      <c r="K637" s="103">
        <f t="shared" si="21"/>
        <v>756633375</v>
      </c>
      <c r="L637" s="21"/>
    </row>
    <row r="638" spans="1:12" ht="18" customHeight="1">
      <c r="A638" s="11">
        <v>632</v>
      </c>
      <c r="B638" s="57" t="s">
        <v>147</v>
      </c>
      <c r="C638" s="57" t="s">
        <v>200</v>
      </c>
      <c r="D638" s="57">
        <v>2</v>
      </c>
      <c r="E638" s="58" t="s">
        <v>4280</v>
      </c>
      <c r="F638" s="57" t="s">
        <v>419</v>
      </c>
      <c r="G638" s="57" t="s">
        <v>0</v>
      </c>
      <c r="H638" s="103">
        <f>45986*13.6*1000</f>
        <v>625409600</v>
      </c>
      <c r="I638" s="103"/>
      <c r="J638" s="103"/>
      <c r="K638" s="103">
        <f t="shared" si="21"/>
        <v>625409600</v>
      </c>
      <c r="L638" s="21"/>
    </row>
    <row r="639" spans="1:12" ht="18" customHeight="1">
      <c r="A639" s="11">
        <v>633</v>
      </c>
      <c r="B639" s="57" t="s">
        <v>147</v>
      </c>
      <c r="C639" s="57" t="s">
        <v>61</v>
      </c>
      <c r="D639" s="57">
        <v>2</v>
      </c>
      <c r="E639" s="58" t="s">
        <v>4277</v>
      </c>
      <c r="F639" s="57" t="s">
        <v>419</v>
      </c>
      <c r="G639" s="57" t="s">
        <v>26</v>
      </c>
      <c r="H639" s="72">
        <v>250000000</v>
      </c>
      <c r="I639" s="72">
        <v>0</v>
      </c>
      <c r="J639" s="72">
        <v>0</v>
      </c>
      <c r="K639" s="103">
        <f t="shared" si="21"/>
        <v>250000000</v>
      </c>
      <c r="L639" s="23"/>
    </row>
    <row r="640" spans="1:12" ht="18" customHeight="1">
      <c r="A640" s="11">
        <v>634</v>
      </c>
      <c r="B640" s="12" t="s">
        <v>147</v>
      </c>
      <c r="C640" s="32" t="s">
        <v>66</v>
      </c>
      <c r="D640" s="32">
        <v>2</v>
      </c>
      <c r="E640" s="58" t="s">
        <v>4272</v>
      </c>
      <c r="F640" s="32" t="s">
        <v>417</v>
      </c>
      <c r="G640" s="32" t="s">
        <v>18</v>
      </c>
      <c r="H640" s="45">
        <v>20000000</v>
      </c>
      <c r="I640" s="45">
        <v>0</v>
      </c>
      <c r="J640" s="45">
        <v>0</v>
      </c>
      <c r="K640" s="103">
        <f t="shared" si="21"/>
        <v>20000000</v>
      </c>
      <c r="L640" s="21"/>
    </row>
    <row r="641" spans="1:12" ht="18" customHeight="1">
      <c r="A641" s="11">
        <v>635</v>
      </c>
      <c r="B641" s="12" t="s">
        <v>147</v>
      </c>
      <c r="C641" s="32" t="s">
        <v>66</v>
      </c>
      <c r="D641" s="32">
        <v>2</v>
      </c>
      <c r="E641" s="58" t="s">
        <v>4281</v>
      </c>
      <c r="F641" s="32" t="s">
        <v>419</v>
      </c>
      <c r="G641" s="32" t="s">
        <v>0</v>
      </c>
      <c r="H641" s="45">
        <f>(14000000000)*5%</f>
        <v>700000000</v>
      </c>
      <c r="I641" s="45">
        <v>0</v>
      </c>
      <c r="J641" s="45">
        <v>0</v>
      </c>
      <c r="K641" s="103">
        <f t="shared" si="21"/>
        <v>700000000</v>
      </c>
      <c r="L641" s="21"/>
    </row>
    <row r="642" spans="1:12" ht="18" customHeight="1">
      <c r="A642" s="11">
        <v>636</v>
      </c>
      <c r="B642" s="32" t="s">
        <v>4435</v>
      </c>
      <c r="C642" s="32" t="s">
        <v>120</v>
      </c>
      <c r="D642" s="32">
        <v>2</v>
      </c>
      <c r="E642" s="33" t="s">
        <v>4465</v>
      </c>
      <c r="F642" s="32" t="s">
        <v>419</v>
      </c>
      <c r="G642" s="32" t="s">
        <v>0</v>
      </c>
      <c r="H642" s="68">
        <v>214194682</v>
      </c>
      <c r="I642" s="68"/>
      <c r="J642" s="68"/>
      <c r="K642" s="68">
        <f t="shared" si="21"/>
        <v>214194682</v>
      </c>
      <c r="L642" s="29"/>
    </row>
    <row r="643" spans="1:12" ht="18" customHeight="1">
      <c r="A643" s="11">
        <v>637</v>
      </c>
      <c r="B643" s="32" t="s">
        <v>4435</v>
      </c>
      <c r="C643" s="32" t="s">
        <v>540</v>
      </c>
      <c r="D643" s="32">
        <v>2</v>
      </c>
      <c r="E643" s="33" t="s">
        <v>4467</v>
      </c>
      <c r="F643" s="32" t="s">
        <v>419</v>
      </c>
      <c r="G643" s="32" t="s">
        <v>26</v>
      </c>
      <c r="H643" s="68">
        <v>120000000</v>
      </c>
      <c r="I643" s="68"/>
      <c r="J643" s="68"/>
      <c r="K643" s="68">
        <f t="shared" si="21"/>
        <v>120000000</v>
      </c>
      <c r="L643" s="11"/>
    </row>
    <row r="644" spans="1:12" ht="18" customHeight="1">
      <c r="A644" s="11">
        <v>638</v>
      </c>
      <c r="B644" s="32" t="s">
        <v>4435</v>
      </c>
      <c r="C644" s="11" t="s">
        <v>540</v>
      </c>
      <c r="D644" s="11">
        <v>2</v>
      </c>
      <c r="E644" s="20" t="s">
        <v>4466</v>
      </c>
      <c r="F644" s="32" t="s">
        <v>419</v>
      </c>
      <c r="G644" s="32" t="s">
        <v>26</v>
      </c>
      <c r="H644" s="68">
        <v>130000000</v>
      </c>
      <c r="I644" s="68">
        <v>0</v>
      </c>
      <c r="J644" s="68">
        <v>0</v>
      </c>
      <c r="K644" s="68">
        <f t="shared" si="21"/>
        <v>130000000</v>
      </c>
      <c r="L644" s="29"/>
    </row>
    <row r="645" spans="1:12" ht="18" customHeight="1">
      <c r="A645" s="11">
        <v>639</v>
      </c>
      <c r="B645" s="32" t="s">
        <v>4435</v>
      </c>
      <c r="C645" s="32" t="s">
        <v>193</v>
      </c>
      <c r="D645" s="32">
        <v>2</v>
      </c>
      <c r="E645" s="33" t="s">
        <v>4468</v>
      </c>
      <c r="F645" s="32" t="s">
        <v>419</v>
      </c>
      <c r="G645" s="32" t="s">
        <v>26</v>
      </c>
      <c r="H645" s="68">
        <v>173000000</v>
      </c>
      <c r="I645" s="68"/>
      <c r="J645" s="68"/>
      <c r="K645" s="68">
        <f t="shared" si="21"/>
        <v>173000000</v>
      </c>
      <c r="L645" s="32"/>
    </row>
    <row r="646" spans="1:12" ht="18" customHeight="1">
      <c r="A646" s="11">
        <v>640</v>
      </c>
      <c r="B646" s="32" t="s">
        <v>4435</v>
      </c>
      <c r="C646" s="32" t="s">
        <v>376</v>
      </c>
      <c r="D646" s="32">
        <v>2</v>
      </c>
      <c r="E646" s="33" t="s">
        <v>4469</v>
      </c>
      <c r="F646" s="32" t="s">
        <v>417</v>
      </c>
      <c r="G646" s="32" t="s">
        <v>26</v>
      </c>
      <c r="H646" s="68">
        <v>150000000</v>
      </c>
      <c r="I646" s="68">
        <v>0</v>
      </c>
      <c r="J646" s="68">
        <v>0</v>
      </c>
      <c r="K646" s="68">
        <f t="shared" si="21"/>
        <v>150000000</v>
      </c>
      <c r="L646" s="11"/>
    </row>
    <row r="647" spans="1:12" ht="18" customHeight="1">
      <c r="A647" s="11">
        <v>641</v>
      </c>
      <c r="B647" s="32" t="s">
        <v>4435</v>
      </c>
      <c r="C647" s="11" t="s">
        <v>4454</v>
      </c>
      <c r="D647" s="32">
        <v>2</v>
      </c>
      <c r="E647" s="33" t="s">
        <v>4470</v>
      </c>
      <c r="F647" s="32" t="s">
        <v>417</v>
      </c>
      <c r="G647" s="32" t="s">
        <v>26</v>
      </c>
      <c r="H647" s="68">
        <v>83592000</v>
      </c>
      <c r="I647" s="68"/>
      <c r="J647" s="68"/>
      <c r="K647" s="68">
        <f t="shared" si="21"/>
        <v>83592000</v>
      </c>
      <c r="L647" s="29"/>
    </row>
    <row r="648" spans="1:12" ht="18" customHeight="1">
      <c r="A648" s="11">
        <v>642</v>
      </c>
      <c r="B648" s="32" t="s">
        <v>4435</v>
      </c>
      <c r="C648" s="59" t="s">
        <v>4471</v>
      </c>
      <c r="D648" s="59">
        <v>2</v>
      </c>
      <c r="E648" s="47" t="s">
        <v>4472</v>
      </c>
      <c r="F648" s="59" t="s">
        <v>419</v>
      </c>
      <c r="G648" s="59" t="s">
        <v>65</v>
      </c>
      <c r="H648" s="220">
        <v>9000000</v>
      </c>
      <c r="I648" s="220"/>
      <c r="J648" s="220"/>
      <c r="K648" s="165">
        <f t="shared" ref="K648:K679" si="22">H648+I648+J648</f>
        <v>9000000</v>
      </c>
      <c r="L648" s="29" t="s">
        <v>2976</v>
      </c>
    </row>
    <row r="649" spans="1:12" ht="18" customHeight="1">
      <c r="A649" s="11">
        <v>643</v>
      </c>
      <c r="B649" s="32" t="s">
        <v>4435</v>
      </c>
      <c r="C649" s="59" t="s">
        <v>4471</v>
      </c>
      <c r="D649" s="59">
        <v>2</v>
      </c>
      <c r="E649" s="47" t="s">
        <v>4474</v>
      </c>
      <c r="F649" s="59" t="s">
        <v>419</v>
      </c>
      <c r="G649" s="59" t="s">
        <v>65</v>
      </c>
      <c r="H649" s="220">
        <v>8100000</v>
      </c>
      <c r="I649" s="220"/>
      <c r="J649" s="220"/>
      <c r="K649" s="165">
        <f t="shared" si="22"/>
        <v>8100000</v>
      </c>
      <c r="L649" s="29" t="s">
        <v>2976</v>
      </c>
    </row>
    <row r="650" spans="1:12" ht="18" customHeight="1">
      <c r="A650" s="11">
        <v>644</v>
      </c>
      <c r="B650" s="32" t="s">
        <v>4435</v>
      </c>
      <c r="C650" s="59" t="s">
        <v>4471</v>
      </c>
      <c r="D650" s="59">
        <v>2</v>
      </c>
      <c r="E650" s="47" t="s">
        <v>4473</v>
      </c>
      <c r="F650" s="59" t="s">
        <v>419</v>
      </c>
      <c r="G650" s="59" t="s">
        <v>65</v>
      </c>
      <c r="H650" s="220">
        <v>9800000</v>
      </c>
      <c r="I650" s="220"/>
      <c r="J650" s="220"/>
      <c r="K650" s="165">
        <f t="shared" si="22"/>
        <v>9800000</v>
      </c>
      <c r="L650" s="29" t="s">
        <v>2976</v>
      </c>
    </row>
    <row r="651" spans="1:12" ht="18" customHeight="1">
      <c r="A651" s="11">
        <v>645</v>
      </c>
      <c r="B651" s="32" t="s">
        <v>4435</v>
      </c>
      <c r="C651" s="32" t="s">
        <v>4462</v>
      </c>
      <c r="D651" s="32">
        <v>2</v>
      </c>
      <c r="E651" s="33" t="s">
        <v>4464</v>
      </c>
      <c r="F651" s="32" t="s">
        <v>419</v>
      </c>
      <c r="G651" s="32" t="s">
        <v>1</v>
      </c>
      <c r="H651" s="68">
        <v>229000000</v>
      </c>
      <c r="I651" s="68"/>
      <c r="J651" s="68"/>
      <c r="K651" s="68">
        <f t="shared" si="22"/>
        <v>229000000</v>
      </c>
      <c r="L651" s="29"/>
    </row>
    <row r="652" spans="1:12" ht="18" customHeight="1">
      <c r="A652" s="11">
        <v>646</v>
      </c>
      <c r="B652" s="32" t="s">
        <v>4435</v>
      </c>
      <c r="C652" s="32" t="s">
        <v>4462</v>
      </c>
      <c r="D652" s="32">
        <v>2</v>
      </c>
      <c r="E652" s="33" t="s">
        <v>4463</v>
      </c>
      <c r="F652" s="32" t="s">
        <v>417</v>
      </c>
      <c r="G652" s="32" t="s">
        <v>0</v>
      </c>
      <c r="H652" s="68">
        <v>90000000</v>
      </c>
      <c r="I652" s="68"/>
      <c r="J652" s="68"/>
      <c r="K652" s="68">
        <f t="shared" si="22"/>
        <v>90000000</v>
      </c>
      <c r="L652" s="11"/>
    </row>
    <row r="653" spans="1:12" ht="18" customHeight="1">
      <c r="A653" s="11">
        <v>647</v>
      </c>
      <c r="B653" s="32" t="s">
        <v>4435</v>
      </c>
      <c r="C653" s="32" t="s">
        <v>4475</v>
      </c>
      <c r="D653" s="32">
        <v>2</v>
      </c>
      <c r="E653" s="33" t="s">
        <v>4476</v>
      </c>
      <c r="F653" s="32" t="s">
        <v>417</v>
      </c>
      <c r="G653" s="32" t="s">
        <v>26</v>
      </c>
      <c r="H653" s="35">
        <v>150000000</v>
      </c>
      <c r="I653" s="122">
        <v>0</v>
      </c>
      <c r="J653" s="122">
        <v>0</v>
      </c>
      <c r="K653" s="68">
        <f t="shared" si="22"/>
        <v>150000000</v>
      </c>
      <c r="L653" s="29"/>
    </row>
    <row r="654" spans="1:12" ht="18" customHeight="1">
      <c r="A654" s="11">
        <v>648</v>
      </c>
      <c r="B654" s="32" t="s">
        <v>4435</v>
      </c>
      <c r="C654" s="32" t="s">
        <v>171</v>
      </c>
      <c r="D654" s="32">
        <v>2</v>
      </c>
      <c r="E654" s="33" t="s">
        <v>4477</v>
      </c>
      <c r="F654" s="32" t="s">
        <v>419</v>
      </c>
      <c r="G654" s="32" t="s">
        <v>26</v>
      </c>
      <c r="H654" s="35">
        <v>350000000</v>
      </c>
      <c r="I654" s="35"/>
      <c r="J654" s="35"/>
      <c r="K654" s="68">
        <f t="shared" si="22"/>
        <v>350000000</v>
      </c>
      <c r="L654" s="11"/>
    </row>
    <row r="655" spans="1:12" ht="18" customHeight="1">
      <c r="A655" s="11">
        <v>649</v>
      </c>
      <c r="B655" s="32" t="s">
        <v>4648</v>
      </c>
      <c r="C655" s="32" t="s">
        <v>4652</v>
      </c>
      <c r="D655" s="32">
        <v>2</v>
      </c>
      <c r="E655" s="33" t="s">
        <v>4660</v>
      </c>
      <c r="F655" s="32" t="s">
        <v>149</v>
      </c>
      <c r="G655" s="32" t="s">
        <v>26</v>
      </c>
      <c r="H655" s="68">
        <v>200000000</v>
      </c>
      <c r="I655" s="68"/>
      <c r="J655" s="68"/>
      <c r="K655" s="68">
        <f t="shared" si="22"/>
        <v>200000000</v>
      </c>
      <c r="L655" s="29"/>
    </row>
    <row r="656" spans="1:12" ht="18" customHeight="1">
      <c r="A656" s="11">
        <v>650</v>
      </c>
      <c r="B656" s="12" t="s">
        <v>14</v>
      </c>
      <c r="C656" s="42" t="s">
        <v>19</v>
      </c>
      <c r="D656" s="32">
        <v>3</v>
      </c>
      <c r="E656" s="33" t="s">
        <v>1823</v>
      </c>
      <c r="F656" s="32" t="s">
        <v>419</v>
      </c>
      <c r="G656" s="32" t="s">
        <v>18</v>
      </c>
      <c r="H656" s="45">
        <v>1800000000</v>
      </c>
      <c r="I656" s="45">
        <v>0</v>
      </c>
      <c r="J656" s="45">
        <v>0</v>
      </c>
      <c r="K656" s="45">
        <f t="shared" si="22"/>
        <v>1800000000</v>
      </c>
      <c r="L656" s="29"/>
    </row>
    <row r="657" spans="1:12" ht="18" customHeight="1">
      <c r="A657" s="11">
        <v>651</v>
      </c>
      <c r="B657" s="12" t="s">
        <v>14</v>
      </c>
      <c r="C657" s="42" t="s">
        <v>19</v>
      </c>
      <c r="D657" s="32">
        <v>3</v>
      </c>
      <c r="E657" s="33" t="s">
        <v>1822</v>
      </c>
      <c r="F657" s="42" t="s">
        <v>419</v>
      </c>
      <c r="G657" s="42" t="s">
        <v>26</v>
      </c>
      <c r="H657" s="45">
        <v>250000000</v>
      </c>
      <c r="I657" s="45">
        <v>0</v>
      </c>
      <c r="J657" s="45">
        <v>0</v>
      </c>
      <c r="K657" s="45">
        <f t="shared" si="22"/>
        <v>250000000</v>
      </c>
      <c r="L657" s="82"/>
    </row>
    <row r="658" spans="1:12" ht="18" customHeight="1">
      <c r="A658" s="11">
        <v>652</v>
      </c>
      <c r="B658" s="12" t="s">
        <v>14</v>
      </c>
      <c r="C658" s="12" t="s">
        <v>19</v>
      </c>
      <c r="D658" s="57">
        <v>3</v>
      </c>
      <c r="E658" s="13" t="s">
        <v>1821</v>
      </c>
      <c r="F658" s="57" t="s">
        <v>419</v>
      </c>
      <c r="G658" s="57" t="s">
        <v>18</v>
      </c>
      <c r="H658" s="103">
        <v>4000000000</v>
      </c>
      <c r="I658" s="103">
        <v>0</v>
      </c>
      <c r="J658" s="103">
        <v>0</v>
      </c>
      <c r="K658" s="103">
        <f t="shared" si="22"/>
        <v>4000000000</v>
      </c>
      <c r="L658" s="12"/>
    </row>
    <row r="659" spans="1:12" ht="18" customHeight="1">
      <c r="A659" s="11">
        <v>653</v>
      </c>
      <c r="B659" s="32" t="s">
        <v>278</v>
      </c>
      <c r="C659" s="32" t="s">
        <v>290</v>
      </c>
      <c r="D659" s="32">
        <v>3</v>
      </c>
      <c r="E659" s="39" t="s">
        <v>291</v>
      </c>
      <c r="F659" s="32" t="s">
        <v>62</v>
      </c>
      <c r="G659" s="32" t="s">
        <v>18</v>
      </c>
      <c r="H659" s="45">
        <v>12206621925</v>
      </c>
      <c r="I659" s="45">
        <v>0</v>
      </c>
      <c r="J659" s="45">
        <v>0</v>
      </c>
      <c r="K659" s="45">
        <f t="shared" si="22"/>
        <v>12206621925</v>
      </c>
      <c r="L659" s="11"/>
    </row>
    <row r="660" spans="1:12" ht="17.25" customHeight="1">
      <c r="A660" s="11">
        <v>654</v>
      </c>
      <c r="B660" s="32" t="s">
        <v>278</v>
      </c>
      <c r="C660" s="32" t="s">
        <v>292</v>
      </c>
      <c r="D660" s="32">
        <v>3</v>
      </c>
      <c r="E660" s="67" t="s">
        <v>293</v>
      </c>
      <c r="F660" s="32" t="s">
        <v>62</v>
      </c>
      <c r="G660" s="32" t="s">
        <v>31</v>
      </c>
      <c r="H660" s="45">
        <v>574805000</v>
      </c>
      <c r="I660" s="45">
        <v>0</v>
      </c>
      <c r="J660" s="45">
        <v>0</v>
      </c>
      <c r="K660" s="45">
        <f t="shared" si="22"/>
        <v>574805000</v>
      </c>
      <c r="L660" s="11" t="s">
        <v>90</v>
      </c>
    </row>
    <row r="661" spans="1:12" ht="18" customHeight="1">
      <c r="A661" s="11">
        <v>655</v>
      </c>
      <c r="B661" s="32" t="s">
        <v>278</v>
      </c>
      <c r="C661" s="32" t="s">
        <v>292</v>
      </c>
      <c r="D661" s="32">
        <v>3</v>
      </c>
      <c r="E661" s="67" t="s">
        <v>294</v>
      </c>
      <c r="F661" s="32" t="s">
        <v>62</v>
      </c>
      <c r="G661" s="32" t="s">
        <v>31</v>
      </c>
      <c r="H661" s="45">
        <v>432433742</v>
      </c>
      <c r="I661" s="45">
        <v>0</v>
      </c>
      <c r="J661" s="45">
        <v>0</v>
      </c>
      <c r="K661" s="45">
        <f t="shared" si="22"/>
        <v>432433742</v>
      </c>
      <c r="L661" s="11" t="s">
        <v>90</v>
      </c>
    </row>
    <row r="662" spans="1:12" ht="18" customHeight="1">
      <c r="A662" s="11">
        <v>656</v>
      </c>
      <c r="B662" s="57" t="s">
        <v>298</v>
      </c>
      <c r="C662" s="57" t="s">
        <v>332</v>
      </c>
      <c r="D662" s="57">
        <v>3</v>
      </c>
      <c r="E662" s="13" t="s">
        <v>491</v>
      </c>
      <c r="F662" s="57" t="s">
        <v>419</v>
      </c>
      <c r="G662" s="57" t="s">
        <v>26</v>
      </c>
      <c r="H662" s="72">
        <v>150000000</v>
      </c>
      <c r="I662" s="72"/>
      <c r="J662" s="72"/>
      <c r="K662" s="72">
        <f t="shared" si="22"/>
        <v>150000000</v>
      </c>
      <c r="L662" s="12"/>
    </row>
    <row r="663" spans="1:12" ht="18" customHeight="1">
      <c r="A663" s="11">
        <v>657</v>
      </c>
      <c r="B663" s="157" t="s">
        <v>21</v>
      </c>
      <c r="C663" s="57" t="s">
        <v>310</v>
      </c>
      <c r="D663" s="57">
        <v>3</v>
      </c>
      <c r="E663" s="13" t="s">
        <v>487</v>
      </c>
      <c r="F663" s="57" t="s">
        <v>419</v>
      </c>
      <c r="G663" s="57" t="s">
        <v>26</v>
      </c>
      <c r="H663" s="72">
        <v>46000000</v>
      </c>
      <c r="I663" s="72"/>
      <c r="J663" s="72"/>
      <c r="K663" s="72">
        <f t="shared" si="22"/>
        <v>46000000</v>
      </c>
      <c r="L663" s="12"/>
    </row>
    <row r="664" spans="1:12" ht="18" customHeight="1">
      <c r="A664" s="11">
        <v>658</v>
      </c>
      <c r="B664" s="157" t="s">
        <v>21</v>
      </c>
      <c r="C664" s="57" t="s">
        <v>310</v>
      </c>
      <c r="D664" s="57">
        <v>3</v>
      </c>
      <c r="E664" s="13" t="s">
        <v>485</v>
      </c>
      <c r="F664" s="57" t="s">
        <v>419</v>
      </c>
      <c r="G664" s="57" t="s">
        <v>26</v>
      </c>
      <c r="H664" s="72">
        <v>42000000</v>
      </c>
      <c r="I664" s="72"/>
      <c r="J664" s="72"/>
      <c r="K664" s="72">
        <f t="shared" si="22"/>
        <v>42000000</v>
      </c>
      <c r="L664" s="12"/>
    </row>
    <row r="665" spans="1:12" ht="18" customHeight="1">
      <c r="A665" s="11">
        <v>659</v>
      </c>
      <c r="B665" s="157" t="s">
        <v>298</v>
      </c>
      <c r="C665" s="157" t="s">
        <v>310</v>
      </c>
      <c r="D665" s="157">
        <v>3</v>
      </c>
      <c r="E665" s="144" t="s">
        <v>492</v>
      </c>
      <c r="F665" s="157" t="s">
        <v>419</v>
      </c>
      <c r="G665" s="157" t="s">
        <v>26</v>
      </c>
      <c r="H665" s="162">
        <v>180000000</v>
      </c>
      <c r="I665" s="162"/>
      <c r="J665" s="162"/>
      <c r="K665" s="162">
        <f t="shared" si="22"/>
        <v>180000000</v>
      </c>
      <c r="L665" s="12"/>
    </row>
    <row r="666" spans="1:12" ht="18" customHeight="1">
      <c r="A666" s="11">
        <v>660</v>
      </c>
      <c r="B666" s="157" t="s">
        <v>298</v>
      </c>
      <c r="C666" s="157" t="s">
        <v>318</v>
      </c>
      <c r="D666" s="157">
        <v>3</v>
      </c>
      <c r="E666" s="144" t="s">
        <v>479</v>
      </c>
      <c r="F666" s="157" t="s">
        <v>419</v>
      </c>
      <c r="G666" s="157" t="s">
        <v>1</v>
      </c>
      <c r="H666" s="162">
        <v>30000000</v>
      </c>
      <c r="I666" s="162"/>
      <c r="J666" s="162"/>
      <c r="K666" s="162">
        <f t="shared" si="22"/>
        <v>30000000</v>
      </c>
      <c r="L666" s="69"/>
    </row>
    <row r="667" spans="1:12" ht="18" customHeight="1">
      <c r="A667" s="11">
        <v>661</v>
      </c>
      <c r="B667" s="157" t="s">
        <v>21</v>
      </c>
      <c r="C667" s="157" t="s">
        <v>115</v>
      </c>
      <c r="D667" s="157">
        <v>3</v>
      </c>
      <c r="E667" s="144" t="s">
        <v>481</v>
      </c>
      <c r="F667" s="157" t="s">
        <v>419</v>
      </c>
      <c r="G667" s="157" t="s">
        <v>26</v>
      </c>
      <c r="H667" s="162">
        <v>32653365</v>
      </c>
      <c r="I667" s="162"/>
      <c r="J667" s="162"/>
      <c r="K667" s="162">
        <f t="shared" si="22"/>
        <v>32653365</v>
      </c>
      <c r="L667" s="57"/>
    </row>
    <row r="668" spans="1:12" ht="18" customHeight="1">
      <c r="A668" s="11">
        <v>662</v>
      </c>
      <c r="B668" s="157" t="s">
        <v>21</v>
      </c>
      <c r="C668" s="157" t="s">
        <v>115</v>
      </c>
      <c r="D668" s="157">
        <v>3</v>
      </c>
      <c r="E668" s="144" t="s">
        <v>493</v>
      </c>
      <c r="F668" s="157" t="s">
        <v>419</v>
      </c>
      <c r="G668" s="157" t="s">
        <v>26</v>
      </c>
      <c r="H668" s="162">
        <v>270783790</v>
      </c>
      <c r="I668" s="162"/>
      <c r="J668" s="162"/>
      <c r="K668" s="162">
        <f t="shared" si="22"/>
        <v>270783790</v>
      </c>
      <c r="L668" s="12"/>
    </row>
    <row r="669" spans="1:12" ht="18" customHeight="1">
      <c r="A669" s="11">
        <v>663</v>
      </c>
      <c r="B669" s="157" t="s">
        <v>298</v>
      </c>
      <c r="C669" s="157" t="s">
        <v>115</v>
      </c>
      <c r="D669" s="157">
        <v>3</v>
      </c>
      <c r="E669" s="144" t="s">
        <v>490</v>
      </c>
      <c r="F669" s="157" t="s">
        <v>419</v>
      </c>
      <c r="G669" s="157" t="s">
        <v>26</v>
      </c>
      <c r="H669" s="162">
        <v>100709929</v>
      </c>
      <c r="I669" s="162">
        <v>3020790</v>
      </c>
      <c r="J669" s="162"/>
      <c r="K669" s="162">
        <f t="shared" si="22"/>
        <v>103730719</v>
      </c>
      <c r="L669" s="69"/>
    </row>
    <row r="670" spans="1:12" ht="18" customHeight="1">
      <c r="A670" s="11">
        <v>664</v>
      </c>
      <c r="B670" s="157" t="s">
        <v>298</v>
      </c>
      <c r="C670" s="157" t="s">
        <v>115</v>
      </c>
      <c r="D670" s="157">
        <v>3</v>
      </c>
      <c r="E670" s="144" t="s">
        <v>488</v>
      </c>
      <c r="F670" s="157" t="s">
        <v>417</v>
      </c>
      <c r="G670" s="157" t="s">
        <v>26</v>
      </c>
      <c r="H670" s="162">
        <v>49880164</v>
      </c>
      <c r="I670" s="162"/>
      <c r="J670" s="162"/>
      <c r="K670" s="162">
        <f t="shared" si="22"/>
        <v>49880164</v>
      </c>
      <c r="L670" s="69"/>
    </row>
    <row r="671" spans="1:12" ht="18" customHeight="1">
      <c r="A671" s="11">
        <v>665</v>
      </c>
      <c r="B671" s="157" t="s">
        <v>21</v>
      </c>
      <c r="C671" s="157" t="s">
        <v>307</v>
      </c>
      <c r="D671" s="157">
        <v>3</v>
      </c>
      <c r="E671" s="144" t="s">
        <v>483</v>
      </c>
      <c r="F671" s="157" t="s">
        <v>419</v>
      </c>
      <c r="G671" s="157" t="s">
        <v>18</v>
      </c>
      <c r="H671" s="162">
        <v>35000000</v>
      </c>
      <c r="I671" s="162"/>
      <c r="J671" s="162"/>
      <c r="K671" s="162">
        <f t="shared" si="22"/>
        <v>35000000</v>
      </c>
      <c r="L671" s="69"/>
    </row>
    <row r="672" spans="1:12" ht="18" customHeight="1">
      <c r="A672" s="11">
        <v>666</v>
      </c>
      <c r="B672" s="57" t="s">
        <v>298</v>
      </c>
      <c r="C672" s="57" t="s">
        <v>307</v>
      </c>
      <c r="D672" s="57">
        <v>3</v>
      </c>
      <c r="E672" s="13" t="s">
        <v>474</v>
      </c>
      <c r="F672" s="57" t="s">
        <v>419</v>
      </c>
      <c r="G672" s="57" t="s">
        <v>26</v>
      </c>
      <c r="H672" s="72">
        <v>12000000</v>
      </c>
      <c r="I672" s="72"/>
      <c r="J672" s="72"/>
      <c r="K672" s="72">
        <f t="shared" si="22"/>
        <v>12000000</v>
      </c>
      <c r="L672" s="69"/>
    </row>
    <row r="673" spans="1:12" ht="18" customHeight="1">
      <c r="A673" s="11">
        <v>667</v>
      </c>
      <c r="B673" s="57" t="s">
        <v>21</v>
      </c>
      <c r="C673" s="57" t="s">
        <v>307</v>
      </c>
      <c r="D673" s="57">
        <v>3</v>
      </c>
      <c r="E673" s="13" t="s">
        <v>489</v>
      </c>
      <c r="F673" s="57" t="s">
        <v>419</v>
      </c>
      <c r="G673" s="57" t="s">
        <v>18</v>
      </c>
      <c r="H673" s="72">
        <v>65000000</v>
      </c>
      <c r="I673" s="72"/>
      <c r="J673" s="72"/>
      <c r="K673" s="72">
        <f t="shared" si="22"/>
        <v>65000000</v>
      </c>
      <c r="L673" s="69"/>
    </row>
    <row r="674" spans="1:12" ht="18" customHeight="1">
      <c r="A674" s="11">
        <v>668</v>
      </c>
      <c r="B674" s="57" t="s">
        <v>298</v>
      </c>
      <c r="C674" s="57" t="s">
        <v>307</v>
      </c>
      <c r="D674" s="57">
        <v>3</v>
      </c>
      <c r="E674" s="13" t="s">
        <v>480</v>
      </c>
      <c r="F674" s="57" t="s">
        <v>419</v>
      </c>
      <c r="G674" s="57" t="s">
        <v>26</v>
      </c>
      <c r="H674" s="72">
        <v>31884563</v>
      </c>
      <c r="I674" s="72"/>
      <c r="J674" s="72"/>
      <c r="K674" s="72">
        <f t="shared" si="22"/>
        <v>31884563</v>
      </c>
      <c r="L674" s="69"/>
    </row>
    <row r="675" spans="1:12" ht="18" customHeight="1">
      <c r="A675" s="11">
        <v>669</v>
      </c>
      <c r="B675" s="57" t="s">
        <v>298</v>
      </c>
      <c r="C675" s="57" t="s">
        <v>122</v>
      </c>
      <c r="D675" s="57">
        <v>3</v>
      </c>
      <c r="E675" s="13" t="s">
        <v>494</v>
      </c>
      <c r="F675" s="57" t="s">
        <v>419</v>
      </c>
      <c r="G675" s="57" t="s">
        <v>26</v>
      </c>
      <c r="H675" s="72">
        <v>700000000</v>
      </c>
      <c r="I675" s="72"/>
      <c r="J675" s="72"/>
      <c r="K675" s="72">
        <f t="shared" si="22"/>
        <v>700000000</v>
      </c>
      <c r="L675" s="12"/>
    </row>
    <row r="676" spans="1:12" ht="18" customHeight="1">
      <c r="A676" s="11">
        <v>670</v>
      </c>
      <c r="B676" s="57" t="s">
        <v>298</v>
      </c>
      <c r="C676" s="57" t="s">
        <v>122</v>
      </c>
      <c r="D676" s="57">
        <v>3</v>
      </c>
      <c r="E676" s="13" t="s">
        <v>476</v>
      </c>
      <c r="F676" s="57" t="s">
        <v>419</v>
      </c>
      <c r="G676" s="57" t="s">
        <v>0</v>
      </c>
      <c r="H676" s="72">
        <v>20000000</v>
      </c>
      <c r="I676" s="72"/>
      <c r="J676" s="72"/>
      <c r="K676" s="72">
        <f t="shared" si="22"/>
        <v>20000000</v>
      </c>
      <c r="L676" s="12"/>
    </row>
    <row r="677" spans="1:12" ht="18" customHeight="1">
      <c r="A677" s="11">
        <v>671</v>
      </c>
      <c r="B677" s="57" t="s">
        <v>21</v>
      </c>
      <c r="C677" s="57" t="s">
        <v>351</v>
      </c>
      <c r="D677" s="57">
        <v>3</v>
      </c>
      <c r="E677" s="13" t="s">
        <v>486</v>
      </c>
      <c r="F677" s="57" t="s">
        <v>419</v>
      </c>
      <c r="G677" s="57" t="s">
        <v>26</v>
      </c>
      <c r="H677" s="72">
        <v>42364482</v>
      </c>
      <c r="I677" s="72"/>
      <c r="J677" s="72"/>
      <c r="K677" s="72">
        <f t="shared" si="22"/>
        <v>42364482</v>
      </c>
      <c r="L677" s="69"/>
    </row>
    <row r="678" spans="1:12" ht="18" customHeight="1">
      <c r="A678" s="11">
        <v>672</v>
      </c>
      <c r="B678" s="57" t="s">
        <v>21</v>
      </c>
      <c r="C678" s="57" t="s">
        <v>351</v>
      </c>
      <c r="D678" s="57">
        <v>3</v>
      </c>
      <c r="E678" s="13" t="s">
        <v>473</v>
      </c>
      <c r="F678" s="57" t="s">
        <v>419</v>
      </c>
      <c r="G678" s="57" t="s">
        <v>26</v>
      </c>
      <c r="H678" s="72">
        <v>11400091</v>
      </c>
      <c r="I678" s="72"/>
      <c r="J678" s="72"/>
      <c r="K678" s="72">
        <f t="shared" si="22"/>
        <v>11400091</v>
      </c>
      <c r="L678" s="69"/>
    </row>
    <row r="679" spans="1:12" ht="18" customHeight="1">
      <c r="A679" s="11">
        <v>673</v>
      </c>
      <c r="B679" s="157" t="s">
        <v>298</v>
      </c>
      <c r="C679" s="57" t="s">
        <v>351</v>
      </c>
      <c r="D679" s="57">
        <v>3</v>
      </c>
      <c r="E679" s="13" t="s">
        <v>482</v>
      </c>
      <c r="F679" s="57" t="s">
        <v>419</v>
      </c>
      <c r="G679" s="57" t="s">
        <v>26</v>
      </c>
      <c r="H679" s="72">
        <v>33408182</v>
      </c>
      <c r="I679" s="72"/>
      <c r="J679" s="72"/>
      <c r="K679" s="72">
        <f t="shared" si="22"/>
        <v>33408182</v>
      </c>
      <c r="L679" s="69"/>
    </row>
    <row r="680" spans="1:12" ht="18" customHeight="1">
      <c r="A680" s="11">
        <v>674</v>
      </c>
      <c r="B680" s="157" t="s">
        <v>298</v>
      </c>
      <c r="C680" s="57" t="s">
        <v>344</v>
      </c>
      <c r="D680" s="57">
        <v>3</v>
      </c>
      <c r="E680" s="13" t="s">
        <v>475</v>
      </c>
      <c r="F680" s="57" t="s">
        <v>419</v>
      </c>
      <c r="G680" s="57" t="s">
        <v>26</v>
      </c>
      <c r="H680" s="72">
        <v>15000000</v>
      </c>
      <c r="I680" s="72"/>
      <c r="J680" s="72"/>
      <c r="K680" s="72">
        <f t="shared" ref="K680:K711" si="23">H680+I680+J680</f>
        <v>15000000</v>
      </c>
      <c r="L680" s="57"/>
    </row>
    <row r="681" spans="1:12" ht="18" customHeight="1">
      <c r="A681" s="11">
        <v>675</v>
      </c>
      <c r="B681" s="157" t="s">
        <v>298</v>
      </c>
      <c r="C681" s="57" t="s">
        <v>171</v>
      </c>
      <c r="D681" s="57">
        <v>3</v>
      </c>
      <c r="E681" s="13" t="s">
        <v>484</v>
      </c>
      <c r="F681" s="57" t="s">
        <v>419</v>
      </c>
      <c r="G681" s="57" t="s">
        <v>26</v>
      </c>
      <c r="H681" s="72">
        <v>37000000</v>
      </c>
      <c r="I681" s="72"/>
      <c r="J681" s="72"/>
      <c r="K681" s="72">
        <f t="shared" si="23"/>
        <v>37000000</v>
      </c>
      <c r="L681" s="12"/>
    </row>
    <row r="682" spans="1:12" ht="18" customHeight="1">
      <c r="A682" s="11">
        <v>676</v>
      </c>
      <c r="B682" s="157" t="s">
        <v>298</v>
      </c>
      <c r="C682" s="57" t="s">
        <v>383</v>
      </c>
      <c r="D682" s="57">
        <v>3</v>
      </c>
      <c r="E682" s="13" t="s">
        <v>478</v>
      </c>
      <c r="F682" s="57" t="s">
        <v>419</v>
      </c>
      <c r="G682" s="57" t="s">
        <v>26</v>
      </c>
      <c r="H682" s="72">
        <v>30000000</v>
      </c>
      <c r="I682" s="72"/>
      <c r="J682" s="72"/>
      <c r="K682" s="72">
        <f t="shared" si="23"/>
        <v>30000000</v>
      </c>
      <c r="L682" s="12"/>
    </row>
    <row r="683" spans="1:12" ht="18" customHeight="1">
      <c r="A683" s="11">
        <v>677</v>
      </c>
      <c r="B683" s="157" t="s">
        <v>21</v>
      </c>
      <c r="C683" s="57" t="s">
        <v>437</v>
      </c>
      <c r="D683" s="57">
        <v>3</v>
      </c>
      <c r="E683" s="13" t="s">
        <v>477</v>
      </c>
      <c r="F683" s="57" t="s">
        <v>417</v>
      </c>
      <c r="G683" s="57" t="s">
        <v>26</v>
      </c>
      <c r="H683" s="72">
        <v>25000000</v>
      </c>
      <c r="I683" s="72"/>
      <c r="J683" s="72"/>
      <c r="K683" s="72">
        <f t="shared" si="23"/>
        <v>25000000</v>
      </c>
      <c r="L683" s="12"/>
    </row>
    <row r="684" spans="1:12" ht="18" customHeight="1">
      <c r="A684" s="11">
        <v>678</v>
      </c>
      <c r="B684" s="140" t="s">
        <v>36</v>
      </c>
      <c r="C684" s="32" t="s">
        <v>120</v>
      </c>
      <c r="D684" s="32">
        <v>3</v>
      </c>
      <c r="E684" s="39" t="s">
        <v>841</v>
      </c>
      <c r="F684" s="32" t="s">
        <v>419</v>
      </c>
      <c r="G684" s="32" t="s">
        <v>0</v>
      </c>
      <c r="H684" s="81">
        <v>338000000</v>
      </c>
      <c r="I684" s="81"/>
      <c r="J684" s="81"/>
      <c r="K684" s="45">
        <f t="shared" si="23"/>
        <v>338000000</v>
      </c>
      <c r="L684" s="11"/>
    </row>
    <row r="685" spans="1:12" ht="18" customHeight="1">
      <c r="A685" s="11">
        <v>679</v>
      </c>
      <c r="B685" s="140" t="s">
        <v>36</v>
      </c>
      <c r="C685" s="57" t="s">
        <v>557</v>
      </c>
      <c r="D685" s="57">
        <v>3</v>
      </c>
      <c r="E685" s="58" t="s">
        <v>838</v>
      </c>
      <c r="F685" s="88" t="s">
        <v>419</v>
      </c>
      <c r="G685" s="88" t="s">
        <v>26</v>
      </c>
      <c r="H685" s="95">
        <v>13000000</v>
      </c>
      <c r="I685" s="95">
        <v>0</v>
      </c>
      <c r="J685" s="95">
        <v>0</v>
      </c>
      <c r="K685" s="45">
        <f t="shared" si="23"/>
        <v>13000000</v>
      </c>
      <c r="L685" s="29"/>
    </row>
    <row r="686" spans="1:12" ht="18" customHeight="1">
      <c r="A686" s="11">
        <v>680</v>
      </c>
      <c r="B686" s="140" t="s">
        <v>36</v>
      </c>
      <c r="C686" s="57" t="s">
        <v>557</v>
      </c>
      <c r="D686" s="57">
        <v>3</v>
      </c>
      <c r="E686" s="58" t="s">
        <v>837</v>
      </c>
      <c r="F686" s="88" t="s">
        <v>419</v>
      </c>
      <c r="G686" s="88" t="s">
        <v>26</v>
      </c>
      <c r="H686" s="95">
        <v>169297490</v>
      </c>
      <c r="I686" s="95">
        <v>0</v>
      </c>
      <c r="J686" s="95">
        <v>0</v>
      </c>
      <c r="K686" s="45">
        <f t="shared" si="23"/>
        <v>169297490</v>
      </c>
      <c r="L686" s="29"/>
    </row>
    <row r="687" spans="1:12" ht="18" customHeight="1">
      <c r="A687" s="11">
        <v>681</v>
      </c>
      <c r="B687" s="140" t="s">
        <v>36</v>
      </c>
      <c r="C687" s="57" t="s">
        <v>557</v>
      </c>
      <c r="D687" s="57">
        <v>3</v>
      </c>
      <c r="E687" s="58" t="s">
        <v>839</v>
      </c>
      <c r="F687" s="88" t="s">
        <v>419</v>
      </c>
      <c r="G687" s="88" t="s">
        <v>26</v>
      </c>
      <c r="H687" s="95">
        <v>26000000</v>
      </c>
      <c r="I687" s="95">
        <v>0</v>
      </c>
      <c r="J687" s="95">
        <v>0</v>
      </c>
      <c r="K687" s="45">
        <f t="shared" si="23"/>
        <v>26000000</v>
      </c>
      <c r="L687" s="29"/>
    </row>
    <row r="688" spans="1:12" ht="18" customHeight="1">
      <c r="A688" s="11">
        <v>682</v>
      </c>
      <c r="B688" s="32" t="s">
        <v>36</v>
      </c>
      <c r="C688" s="57" t="s">
        <v>557</v>
      </c>
      <c r="D688" s="57">
        <v>3</v>
      </c>
      <c r="E688" s="58" t="s">
        <v>840</v>
      </c>
      <c r="F688" s="88" t="s">
        <v>419</v>
      </c>
      <c r="G688" s="88" t="s">
        <v>26</v>
      </c>
      <c r="H688" s="95">
        <v>15000000</v>
      </c>
      <c r="I688" s="95">
        <v>0</v>
      </c>
      <c r="J688" s="95">
        <v>0</v>
      </c>
      <c r="K688" s="45">
        <f t="shared" si="23"/>
        <v>15000000</v>
      </c>
      <c r="L688" s="29"/>
    </row>
    <row r="689" spans="1:12" ht="18" customHeight="1">
      <c r="A689" s="11">
        <v>683</v>
      </c>
      <c r="B689" s="32" t="s">
        <v>36</v>
      </c>
      <c r="C689" s="11" t="s">
        <v>524</v>
      </c>
      <c r="D689" s="32">
        <v>3</v>
      </c>
      <c r="E689" s="39" t="s">
        <v>825</v>
      </c>
      <c r="F689" s="32" t="s">
        <v>469</v>
      </c>
      <c r="G689" s="32" t="s">
        <v>26</v>
      </c>
      <c r="H689" s="45">
        <v>30000000</v>
      </c>
      <c r="I689" s="45"/>
      <c r="J689" s="45"/>
      <c r="K689" s="45">
        <f t="shared" si="23"/>
        <v>30000000</v>
      </c>
      <c r="L689" s="29"/>
    </row>
    <row r="690" spans="1:12" ht="18" customHeight="1">
      <c r="A690" s="11">
        <v>684</v>
      </c>
      <c r="B690" s="32" t="s">
        <v>36</v>
      </c>
      <c r="C690" s="11" t="s">
        <v>524</v>
      </c>
      <c r="D690" s="32">
        <v>3</v>
      </c>
      <c r="E690" s="39" t="s">
        <v>824</v>
      </c>
      <c r="F690" s="32" t="s">
        <v>469</v>
      </c>
      <c r="G690" s="32" t="s">
        <v>26</v>
      </c>
      <c r="H690" s="45">
        <v>30000000</v>
      </c>
      <c r="I690" s="45"/>
      <c r="J690" s="45"/>
      <c r="K690" s="45">
        <f t="shared" si="23"/>
        <v>30000000</v>
      </c>
      <c r="L690" s="29"/>
    </row>
    <row r="691" spans="1:12" ht="18" customHeight="1">
      <c r="A691" s="11">
        <v>685</v>
      </c>
      <c r="B691" s="32" t="s">
        <v>36</v>
      </c>
      <c r="C691" s="11" t="s">
        <v>524</v>
      </c>
      <c r="D691" s="11">
        <v>3</v>
      </c>
      <c r="E691" s="22" t="s">
        <v>815</v>
      </c>
      <c r="F691" s="32" t="s">
        <v>469</v>
      </c>
      <c r="G691" s="32" t="s">
        <v>26</v>
      </c>
      <c r="H691" s="45">
        <v>250000000</v>
      </c>
      <c r="I691" s="45"/>
      <c r="J691" s="45"/>
      <c r="K691" s="45">
        <f t="shared" si="23"/>
        <v>250000000</v>
      </c>
      <c r="L691" s="29"/>
    </row>
    <row r="692" spans="1:12" ht="18" customHeight="1">
      <c r="A692" s="11">
        <v>686</v>
      </c>
      <c r="B692" s="32" t="s">
        <v>36</v>
      </c>
      <c r="C692" s="11" t="s">
        <v>524</v>
      </c>
      <c r="D692" s="11">
        <v>3</v>
      </c>
      <c r="E692" s="22" t="s">
        <v>816</v>
      </c>
      <c r="F692" s="32" t="s">
        <v>469</v>
      </c>
      <c r="G692" s="32" t="s">
        <v>26</v>
      </c>
      <c r="H692" s="45">
        <v>202000000</v>
      </c>
      <c r="I692" s="45"/>
      <c r="J692" s="45"/>
      <c r="K692" s="45">
        <f t="shared" si="23"/>
        <v>202000000</v>
      </c>
      <c r="L692" s="29"/>
    </row>
    <row r="693" spans="1:12" ht="18" customHeight="1">
      <c r="A693" s="11">
        <v>687</v>
      </c>
      <c r="B693" s="32" t="s">
        <v>36</v>
      </c>
      <c r="C693" s="11" t="s">
        <v>524</v>
      </c>
      <c r="D693" s="11">
        <v>3</v>
      </c>
      <c r="E693" s="22" t="s">
        <v>819</v>
      </c>
      <c r="F693" s="32" t="s">
        <v>469</v>
      </c>
      <c r="G693" s="32" t="s">
        <v>26</v>
      </c>
      <c r="H693" s="45">
        <v>23246000</v>
      </c>
      <c r="I693" s="45"/>
      <c r="J693" s="45"/>
      <c r="K693" s="45">
        <f t="shared" si="23"/>
        <v>23246000</v>
      </c>
      <c r="L693" s="29"/>
    </row>
    <row r="694" spans="1:12" ht="18" customHeight="1">
      <c r="A694" s="11">
        <v>688</v>
      </c>
      <c r="B694" s="32" t="s">
        <v>36</v>
      </c>
      <c r="C694" s="11" t="s">
        <v>524</v>
      </c>
      <c r="D694" s="11">
        <v>3</v>
      </c>
      <c r="E694" s="22" t="s">
        <v>818</v>
      </c>
      <c r="F694" s="32" t="s">
        <v>469</v>
      </c>
      <c r="G694" s="32" t="s">
        <v>26</v>
      </c>
      <c r="H694" s="45">
        <v>417645000</v>
      </c>
      <c r="I694" s="45"/>
      <c r="J694" s="45"/>
      <c r="K694" s="45">
        <f t="shared" si="23"/>
        <v>417645000</v>
      </c>
      <c r="L694" s="29"/>
    </row>
    <row r="695" spans="1:12" ht="18" customHeight="1">
      <c r="A695" s="11">
        <v>689</v>
      </c>
      <c r="B695" s="32" t="s">
        <v>36</v>
      </c>
      <c r="C695" s="11" t="s">
        <v>524</v>
      </c>
      <c r="D695" s="11">
        <v>3</v>
      </c>
      <c r="E695" s="22" t="s">
        <v>817</v>
      </c>
      <c r="F695" s="32" t="s">
        <v>469</v>
      </c>
      <c r="G695" s="32" t="s">
        <v>26</v>
      </c>
      <c r="H695" s="45">
        <v>293908000</v>
      </c>
      <c r="I695" s="45"/>
      <c r="J695" s="45"/>
      <c r="K695" s="45">
        <f t="shared" si="23"/>
        <v>293908000</v>
      </c>
      <c r="L695" s="29"/>
    </row>
    <row r="696" spans="1:12" ht="18" customHeight="1">
      <c r="A696" s="11">
        <v>690</v>
      </c>
      <c r="B696" s="32" t="s">
        <v>36</v>
      </c>
      <c r="C696" s="11" t="s">
        <v>524</v>
      </c>
      <c r="D696" s="32">
        <v>3</v>
      </c>
      <c r="E696" s="39" t="s">
        <v>823</v>
      </c>
      <c r="F696" s="32" t="s">
        <v>417</v>
      </c>
      <c r="G696" s="32" t="s">
        <v>26</v>
      </c>
      <c r="H696" s="45">
        <v>24750000</v>
      </c>
      <c r="I696" s="45"/>
      <c r="J696" s="45"/>
      <c r="K696" s="45">
        <f t="shared" si="23"/>
        <v>24750000</v>
      </c>
      <c r="L696" s="29"/>
    </row>
    <row r="697" spans="1:12" ht="18" customHeight="1">
      <c r="A697" s="11">
        <v>691</v>
      </c>
      <c r="B697" s="32" t="s">
        <v>36</v>
      </c>
      <c r="C697" s="11" t="s">
        <v>524</v>
      </c>
      <c r="D697" s="11">
        <v>3</v>
      </c>
      <c r="E697" s="22" t="s">
        <v>822</v>
      </c>
      <c r="F697" s="32" t="s">
        <v>469</v>
      </c>
      <c r="G697" s="32" t="s">
        <v>26</v>
      </c>
      <c r="H697" s="45">
        <v>17435000</v>
      </c>
      <c r="I697" s="45"/>
      <c r="J697" s="45"/>
      <c r="K697" s="45">
        <f t="shared" si="23"/>
        <v>17435000</v>
      </c>
      <c r="L697" s="29"/>
    </row>
    <row r="698" spans="1:12" ht="18" customHeight="1">
      <c r="A698" s="11">
        <v>692</v>
      </c>
      <c r="B698" s="32" t="s">
        <v>36</v>
      </c>
      <c r="C698" s="11" t="s">
        <v>524</v>
      </c>
      <c r="D698" s="11">
        <v>3</v>
      </c>
      <c r="E698" s="22" t="s">
        <v>821</v>
      </c>
      <c r="F698" s="32" t="s">
        <v>469</v>
      </c>
      <c r="G698" s="32" t="s">
        <v>26</v>
      </c>
      <c r="H698" s="45">
        <v>329580000</v>
      </c>
      <c r="I698" s="45"/>
      <c r="J698" s="45"/>
      <c r="K698" s="45">
        <f t="shared" si="23"/>
        <v>329580000</v>
      </c>
      <c r="L698" s="29"/>
    </row>
    <row r="699" spans="1:12" ht="18" customHeight="1">
      <c r="A699" s="11">
        <v>693</v>
      </c>
      <c r="B699" s="32" t="s">
        <v>36</v>
      </c>
      <c r="C699" s="11" t="s">
        <v>524</v>
      </c>
      <c r="D699" s="11">
        <v>3</v>
      </c>
      <c r="E699" s="22" t="s">
        <v>820</v>
      </c>
      <c r="F699" s="32" t="s">
        <v>469</v>
      </c>
      <c r="G699" s="32" t="s">
        <v>26</v>
      </c>
      <c r="H699" s="45">
        <v>292981000</v>
      </c>
      <c r="I699" s="45"/>
      <c r="J699" s="45"/>
      <c r="K699" s="45">
        <f t="shared" si="23"/>
        <v>292981000</v>
      </c>
      <c r="L699" s="29"/>
    </row>
    <row r="700" spans="1:12" ht="18" customHeight="1">
      <c r="A700" s="11">
        <v>694</v>
      </c>
      <c r="B700" s="32" t="s">
        <v>36</v>
      </c>
      <c r="C700" s="32" t="s">
        <v>583</v>
      </c>
      <c r="D700" s="32">
        <v>3</v>
      </c>
      <c r="E700" s="39" t="s">
        <v>834</v>
      </c>
      <c r="F700" s="32" t="s">
        <v>419</v>
      </c>
      <c r="G700" s="32" t="s">
        <v>26</v>
      </c>
      <c r="H700" s="81">
        <v>80000000</v>
      </c>
      <c r="I700" s="81">
        <v>0</v>
      </c>
      <c r="J700" s="81">
        <v>0</v>
      </c>
      <c r="K700" s="45">
        <f t="shared" si="23"/>
        <v>80000000</v>
      </c>
      <c r="L700" s="11"/>
    </row>
    <row r="701" spans="1:12" ht="18" customHeight="1">
      <c r="A701" s="11">
        <v>695</v>
      </c>
      <c r="B701" s="32" t="s">
        <v>36</v>
      </c>
      <c r="C701" s="32" t="s">
        <v>534</v>
      </c>
      <c r="D701" s="57">
        <v>3</v>
      </c>
      <c r="E701" s="71" t="s">
        <v>831</v>
      </c>
      <c r="F701" s="32" t="s">
        <v>419</v>
      </c>
      <c r="G701" s="32" t="s">
        <v>26</v>
      </c>
      <c r="H701" s="83">
        <v>12000000</v>
      </c>
      <c r="I701" s="83"/>
      <c r="J701" s="83"/>
      <c r="K701" s="45">
        <f t="shared" si="23"/>
        <v>12000000</v>
      </c>
      <c r="L701" s="69"/>
    </row>
    <row r="702" spans="1:12" ht="18" customHeight="1">
      <c r="A702" s="11">
        <v>696</v>
      </c>
      <c r="B702" s="32" t="s">
        <v>36</v>
      </c>
      <c r="C702" s="32" t="s">
        <v>534</v>
      </c>
      <c r="D702" s="57">
        <v>3</v>
      </c>
      <c r="E702" s="71" t="s">
        <v>830</v>
      </c>
      <c r="F702" s="32" t="s">
        <v>419</v>
      </c>
      <c r="G702" s="32" t="s">
        <v>26</v>
      </c>
      <c r="H702" s="83">
        <v>30000000</v>
      </c>
      <c r="I702" s="83"/>
      <c r="J702" s="83"/>
      <c r="K702" s="45">
        <f t="shared" si="23"/>
        <v>30000000</v>
      </c>
      <c r="L702" s="69"/>
    </row>
    <row r="703" spans="1:12" ht="18" customHeight="1">
      <c r="A703" s="11">
        <v>697</v>
      </c>
      <c r="B703" s="32" t="s">
        <v>36</v>
      </c>
      <c r="C703" s="32" t="s">
        <v>534</v>
      </c>
      <c r="D703" s="57">
        <v>3</v>
      </c>
      <c r="E703" s="71" t="s">
        <v>832</v>
      </c>
      <c r="F703" s="32" t="s">
        <v>419</v>
      </c>
      <c r="G703" s="32" t="s">
        <v>26</v>
      </c>
      <c r="H703" s="83">
        <v>11000000</v>
      </c>
      <c r="I703" s="83"/>
      <c r="J703" s="83"/>
      <c r="K703" s="45">
        <f t="shared" si="23"/>
        <v>11000000</v>
      </c>
      <c r="L703" s="69"/>
    </row>
    <row r="704" spans="1:12" ht="18" customHeight="1">
      <c r="A704" s="11">
        <v>698</v>
      </c>
      <c r="B704" s="32" t="s">
        <v>36</v>
      </c>
      <c r="C704" s="32" t="s">
        <v>534</v>
      </c>
      <c r="D704" s="57">
        <v>3</v>
      </c>
      <c r="E704" s="71" t="s">
        <v>833</v>
      </c>
      <c r="F704" s="32" t="s">
        <v>419</v>
      </c>
      <c r="G704" s="32" t="s">
        <v>26</v>
      </c>
      <c r="H704" s="83">
        <v>41000000</v>
      </c>
      <c r="I704" s="83"/>
      <c r="J704" s="83"/>
      <c r="K704" s="45">
        <f t="shared" si="23"/>
        <v>41000000</v>
      </c>
      <c r="L704" s="69"/>
    </row>
    <row r="705" spans="1:12" ht="18" customHeight="1">
      <c r="A705" s="11">
        <v>699</v>
      </c>
      <c r="B705" s="32" t="s">
        <v>36</v>
      </c>
      <c r="C705" s="84" t="s">
        <v>547</v>
      </c>
      <c r="D705" s="88">
        <v>3</v>
      </c>
      <c r="E705" s="91" t="s">
        <v>835</v>
      </c>
      <c r="F705" s="88" t="s">
        <v>419</v>
      </c>
      <c r="G705" s="88" t="s">
        <v>26</v>
      </c>
      <c r="H705" s="98">
        <v>218033701</v>
      </c>
      <c r="I705" s="98"/>
      <c r="J705" s="98"/>
      <c r="K705" s="45">
        <f t="shared" si="23"/>
        <v>218033701</v>
      </c>
      <c r="L705" s="87"/>
    </row>
    <row r="706" spans="1:12" ht="18" customHeight="1">
      <c r="A706" s="11">
        <v>700</v>
      </c>
      <c r="B706" s="32" t="s">
        <v>36</v>
      </c>
      <c r="C706" s="32" t="s">
        <v>645</v>
      </c>
      <c r="D706" s="32">
        <v>3</v>
      </c>
      <c r="E706" s="39" t="s">
        <v>836</v>
      </c>
      <c r="F706" s="88" t="s">
        <v>419</v>
      </c>
      <c r="G706" s="88" t="s">
        <v>26</v>
      </c>
      <c r="H706" s="81">
        <v>61182627</v>
      </c>
      <c r="I706" s="81">
        <v>0</v>
      </c>
      <c r="J706" s="81">
        <v>0</v>
      </c>
      <c r="K706" s="45">
        <f t="shared" si="23"/>
        <v>61182627</v>
      </c>
      <c r="L706" s="29"/>
    </row>
    <row r="707" spans="1:12" ht="18" customHeight="1">
      <c r="A707" s="11">
        <v>701</v>
      </c>
      <c r="B707" s="32" t="s">
        <v>36</v>
      </c>
      <c r="C707" s="32" t="s">
        <v>614</v>
      </c>
      <c r="D707" s="32">
        <v>3</v>
      </c>
      <c r="E707" s="39" t="s">
        <v>827</v>
      </c>
      <c r="F707" s="32" t="s">
        <v>419</v>
      </c>
      <c r="G707" s="32" t="s">
        <v>18</v>
      </c>
      <c r="H707" s="45">
        <v>40926097</v>
      </c>
      <c r="I707" s="45">
        <v>0</v>
      </c>
      <c r="J707" s="45">
        <v>0</v>
      </c>
      <c r="K707" s="45">
        <f t="shared" si="23"/>
        <v>40926097</v>
      </c>
      <c r="L707" s="29"/>
    </row>
    <row r="708" spans="1:12" ht="18" customHeight="1">
      <c r="A708" s="11">
        <v>702</v>
      </c>
      <c r="B708" s="32" t="s">
        <v>36</v>
      </c>
      <c r="C708" s="32" t="s">
        <v>614</v>
      </c>
      <c r="D708" s="32">
        <v>3</v>
      </c>
      <c r="E708" s="39" t="s">
        <v>826</v>
      </c>
      <c r="F708" s="32" t="s">
        <v>419</v>
      </c>
      <c r="G708" s="32" t="s">
        <v>18</v>
      </c>
      <c r="H708" s="45">
        <v>20049120</v>
      </c>
      <c r="I708" s="45">
        <v>0</v>
      </c>
      <c r="J708" s="45">
        <v>0</v>
      </c>
      <c r="K708" s="45">
        <f t="shared" si="23"/>
        <v>20049120</v>
      </c>
      <c r="L708" s="32"/>
    </row>
    <row r="709" spans="1:12" ht="18" customHeight="1">
      <c r="A709" s="11">
        <v>703</v>
      </c>
      <c r="B709" s="32" t="s">
        <v>36</v>
      </c>
      <c r="C709" s="32" t="s">
        <v>27</v>
      </c>
      <c r="D709" s="32">
        <v>3</v>
      </c>
      <c r="E709" s="39" t="s">
        <v>814</v>
      </c>
      <c r="F709" s="32" t="s">
        <v>149</v>
      </c>
      <c r="G709" s="32" t="s">
        <v>1</v>
      </c>
      <c r="H709" s="45">
        <v>130000000</v>
      </c>
      <c r="I709" s="45"/>
      <c r="J709" s="45"/>
      <c r="K709" s="45">
        <f t="shared" si="23"/>
        <v>130000000</v>
      </c>
      <c r="L709" s="29"/>
    </row>
    <row r="710" spans="1:12" ht="18" customHeight="1">
      <c r="A710" s="11">
        <v>704</v>
      </c>
      <c r="B710" s="32" t="s">
        <v>36</v>
      </c>
      <c r="C710" s="46" t="s">
        <v>560</v>
      </c>
      <c r="D710" s="32">
        <v>3</v>
      </c>
      <c r="E710" s="33" t="s">
        <v>842</v>
      </c>
      <c r="F710" s="32" t="s">
        <v>417</v>
      </c>
      <c r="G710" s="32" t="s">
        <v>1</v>
      </c>
      <c r="H710" s="81">
        <v>200000000</v>
      </c>
      <c r="I710" s="81"/>
      <c r="J710" s="81"/>
      <c r="K710" s="45">
        <f t="shared" si="23"/>
        <v>200000000</v>
      </c>
      <c r="L710" s="29"/>
    </row>
    <row r="711" spans="1:12" ht="18" customHeight="1">
      <c r="A711" s="11">
        <v>705</v>
      </c>
      <c r="B711" s="32" t="s">
        <v>36</v>
      </c>
      <c r="C711" s="32" t="s">
        <v>575</v>
      </c>
      <c r="D711" s="32">
        <v>3</v>
      </c>
      <c r="E711" s="22" t="s">
        <v>829</v>
      </c>
      <c r="F711" s="32" t="s">
        <v>419</v>
      </c>
      <c r="G711" s="32" t="s">
        <v>18</v>
      </c>
      <c r="H711" s="45">
        <v>340000000</v>
      </c>
      <c r="I711" s="45"/>
      <c r="J711" s="45"/>
      <c r="K711" s="45">
        <f t="shared" si="23"/>
        <v>340000000</v>
      </c>
      <c r="L711" s="29"/>
    </row>
    <row r="712" spans="1:12" ht="18" customHeight="1">
      <c r="A712" s="11">
        <v>706</v>
      </c>
      <c r="B712" s="32" t="s">
        <v>36</v>
      </c>
      <c r="C712" s="32" t="s">
        <v>575</v>
      </c>
      <c r="D712" s="32">
        <v>3</v>
      </c>
      <c r="E712" s="39" t="s">
        <v>828</v>
      </c>
      <c r="F712" s="32" t="s">
        <v>419</v>
      </c>
      <c r="G712" s="32" t="s">
        <v>1</v>
      </c>
      <c r="H712" s="45">
        <v>34961501</v>
      </c>
      <c r="I712" s="45"/>
      <c r="J712" s="45"/>
      <c r="K712" s="45">
        <f t="shared" ref="K712:K743" si="24">H712+I712+J712</f>
        <v>34961501</v>
      </c>
      <c r="L712" s="29"/>
    </row>
    <row r="713" spans="1:12" ht="18" customHeight="1">
      <c r="A713" s="11">
        <v>707</v>
      </c>
      <c r="B713" s="32" t="s">
        <v>36</v>
      </c>
      <c r="C713" s="57" t="s">
        <v>563</v>
      </c>
      <c r="D713" s="57">
        <v>3</v>
      </c>
      <c r="E713" s="100" t="s">
        <v>843</v>
      </c>
      <c r="F713" s="57" t="s">
        <v>419</v>
      </c>
      <c r="G713" s="57" t="s">
        <v>26</v>
      </c>
      <c r="H713" s="83">
        <v>50000000</v>
      </c>
      <c r="I713" s="83">
        <v>0</v>
      </c>
      <c r="J713" s="83">
        <v>0</v>
      </c>
      <c r="K713" s="45">
        <f t="shared" si="24"/>
        <v>50000000</v>
      </c>
      <c r="L713" s="12"/>
    </row>
    <row r="714" spans="1:12" ht="18" customHeight="1">
      <c r="A714" s="11">
        <v>708</v>
      </c>
      <c r="B714" s="32" t="s">
        <v>889</v>
      </c>
      <c r="C714" s="32" t="s">
        <v>897</v>
      </c>
      <c r="D714" s="32">
        <v>3</v>
      </c>
      <c r="E714" s="58" t="s">
        <v>1135</v>
      </c>
      <c r="F714" s="32" t="s">
        <v>419</v>
      </c>
      <c r="G714" s="68" t="s">
        <v>65</v>
      </c>
      <c r="H714" s="45">
        <v>10000000</v>
      </c>
      <c r="I714" s="45">
        <v>0</v>
      </c>
      <c r="J714" s="45">
        <v>0</v>
      </c>
      <c r="K714" s="103">
        <f t="shared" si="24"/>
        <v>10000000</v>
      </c>
      <c r="L714" s="69" t="s">
        <v>1105</v>
      </c>
    </row>
    <row r="715" spans="1:12" ht="18" customHeight="1">
      <c r="A715" s="11">
        <v>709</v>
      </c>
      <c r="B715" s="32" t="s">
        <v>889</v>
      </c>
      <c r="C715" s="32" t="s">
        <v>897</v>
      </c>
      <c r="D715" s="32">
        <v>3</v>
      </c>
      <c r="E715" s="58" t="s">
        <v>1142</v>
      </c>
      <c r="F715" s="32" t="s">
        <v>419</v>
      </c>
      <c r="G715" s="32" t="s">
        <v>1</v>
      </c>
      <c r="H715" s="45">
        <v>54190327</v>
      </c>
      <c r="I715" s="45"/>
      <c r="J715" s="45"/>
      <c r="K715" s="103">
        <f t="shared" si="24"/>
        <v>54190327</v>
      </c>
      <c r="L715" s="11"/>
    </row>
    <row r="716" spans="1:12" ht="18" customHeight="1">
      <c r="A716" s="11">
        <v>710</v>
      </c>
      <c r="B716" s="32" t="s">
        <v>889</v>
      </c>
      <c r="C716" s="57" t="s">
        <v>991</v>
      </c>
      <c r="D716" s="57">
        <v>3</v>
      </c>
      <c r="E716" s="58" t="s">
        <v>1133</v>
      </c>
      <c r="F716" s="32" t="s">
        <v>417</v>
      </c>
      <c r="G716" s="57" t="s">
        <v>65</v>
      </c>
      <c r="H716" s="103">
        <v>1500000</v>
      </c>
      <c r="I716" s="103">
        <v>0</v>
      </c>
      <c r="J716" s="103">
        <v>0</v>
      </c>
      <c r="K716" s="103">
        <f t="shared" si="24"/>
        <v>1500000</v>
      </c>
      <c r="L716" s="69" t="s">
        <v>1105</v>
      </c>
    </row>
    <row r="717" spans="1:12" ht="18" customHeight="1">
      <c r="A717" s="11">
        <v>711</v>
      </c>
      <c r="B717" s="32" t="s">
        <v>889</v>
      </c>
      <c r="C717" s="57" t="s">
        <v>890</v>
      </c>
      <c r="D717" s="57">
        <v>3</v>
      </c>
      <c r="E717" s="58" t="s">
        <v>1148</v>
      </c>
      <c r="F717" s="57" t="s">
        <v>419</v>
      </c>
      <c r="G717" s="57" t="s">
        <v>26</v>
      </c>
      <c r="H717" s="103">
        <v>100000000</v>
      </c>
      <c r="I717" s="103"/>
      <c r="J717" s="103"/>
      <c r="K717" s="103">
        <f t="shared" si="24"/>
        <v>100000000</v>
      </c>
      <c r="L717" s="29"/>
    </row>
    <row r="718" spans="1:12" ht="18" customHeight="1">
      <c r="A718" s="11">
        <v>712</v>
      </c>
      <c r="B718" s="32" t="s">
        <v>889</v>
      </c>
      <c r="C718" s="57" t="s">
        <v>890</v>
      </c>
      <c r="D718" s="32">
        <v>3</v>
      </c>
      <c r="E718" s="58" t="s">
        <v>1156</v>
      </c>
      <c r="F718" s="32" t="s">
        <v>417</v>
      </c>
      <c r="G718" s="32" t="s">
        <v>26</v>
      </c>
      <c r="H718" s="68">
        <v>610000000</v>
      </c>
      <c r="I718" s="68"/>
      <c r="J718" s="68"/>
      <c r="K718" s="103">
        <f t="shared" si="24"/>
        <v>610000000</v>
      </c>
      <c r="L718" s="29"/>
    </row>
    <row r="719" spans="1:12" ht="18" customHeight="1">
      <c r="A719" s="11">
        <v>713</v>
      </c>
      <c r="B719" s="32" t="s">
        <v>889</v>
      </c>
      <c r="C719" s="57" t="s">
        <v>890</v>
      </c>
      <c r="D719" s="57">
        <v>3</v>
      </c>
      <c r="E719" s="13" t="s">
        <v>1151</v>
      </c>
      <c r="F719" s="32" t="s">
        <v>419</v>
      </c>
      <c r="G719" s="57" t="s">
        <v>26</v>
      </c>
      <c r="H719" s="103">
        <v>140000000</v>
      </c>
      <c r="I719" s="103"/>
      <c r="J719" s="103"/>
      <c r="K719" s="103">
        <f t="shared" si="24"/>
        <v>140000000</v>
      </c>
      <c r="L719" s="66"/>
    </row>
    <row r="720" spans="1:12" ht="18" customHeight="1">
      <c r="A720" s="11">
        <v>714</v>
      </c>
      <c r="B720" s="32" t="s">
        <v>889</v>
      </c>
      <c r="C720" s="32" t="s">
        <v>909</v>
      </c>
      <c r="D720" s="32">
        <v>3</v>
      </c>
      <c r="E720" s="58" t="s">
        <v>1141</v>
      </c>
      <c r="F720" s="32" t="s">
        <v>419</v>
      </c>
      <c r="G720" s="32" t="s">
        <v>1</v>
      </c>
      <c r="H720" s="45">
        <v>50000000</v>
      </c>
      <c r="I720" s="45"/>
      <c r="J720" s="45"/>
      <c r="K720" s="103">
        <f t="shared" si="24"/>
        <v>50000000</v>
      </c>
      <c r="L720" s="29"/>
    </row>
    <row r="721" spans="1:12" ht="18" customHeight="1">
      <c r="A721" s="11">
        <v>715</v>
      </c>
      <c r="B721" s="32" t="s">
        <v>889</v>
      </c>
      <c r="C721" s="57" t="s">
        <v>115</v>
      </c>
      <c r="D721" s="57">
        <v>3</v>
      </c>
      <c r="E721" s="58" t="s">
        <v>1150</v>
      </c>
      <c r="F721" s="57" t="s">
        <v>417</v>
      </c>
      <c r="G721" s="12" t="s">
        <v>1</v>
      </c>
      <c r="H721" s="14">
        <v>135774497</v>
      </c>
      <c r="I721" s="103"/>
      <c r="J721" s="103"/>
      <c r="K721" s="103">
        <f t="shared" si="24"/>
        <v>135774497</v>
      </c>
      <c r="L721" s="69"/>
    </row>
    <row r="722" spans="1:12" ht="18" customHeight="1">
      <c r="A722" s="11">
        <v>716</v>
      </c>
      <c r="B722" s="32" t="s">
        <v>889</v>
      </c>
      <c r="C722" s="57" t="s">
        <v>115</v>
      </c>
      <c r="D722" s="57">
        <v>3</v>
      </c>
      <c r="E722" s="58" t="s">
        <v>1143</v>
      </c>
      <c r="F722" s="32" t="s">
        <v>417</v>
      </c>
      <c r="G722" s="12" t="s">
        <v>1</v>
      </c>
      <c r="H722" s="14">
        <v>57389254</v>
      </c>
      <c r="I722" s="103"/>
      <c r="J722" s="103"/>
      <c r="K722" s="103">
        <f t="shared" si="24"/>
        <v>57389254</v>
      </c>
      <c r="L722" s="57"/>
    </row>
    <row r="723" spans="1:12" ht="18" customHeight="1">
      <c r="A723" s="11">
        <v>717</v>
      </c>
      <c r="B723" s="32" t="s">
        <v>889</v>
      </c>
      <c r="C723" s="57" t="s">
        <v>115</v>
      </c>
      <c r="D723" s="57">
        <v>3</v>
      </c>
      <c r="E723" s="58" t="s">
        <v>1155</v>
      </c>
      <c r="F723" s="57" t="s">
        <v>417</v>
      </c>
      <c r="G723" s="12" t="s">
        <v>1</v>
      </c>
      <c r="H723" s="14">
        <v>442186284</v>
      </c>
      <c r="I723" s="103"/>
      <c r="J723" s="103"/>
      <c r="K723" s="103">
        <f t="shared" si="24"/>
        <v>442186284</v>
      </c>
      <c r="L723" s="69"/>
    </row>
    <row r="724" spans="1:12" ht="18" customHeight="1">
      <c r="A724" s="11">
        <v>718</v>
      </c>
      <c r="B724" s="32" t="s">
        <v>889</v>
      </c>
      <c r="C724" s="32" t="s">
        <v>115</v>
      </c>
      <c r="D724" s="32">
        <v>3</v>
      </c>
      <c r="E724" s="58" t="s">
        <v>1134</v>
      </c>
      <c r="F724" s="57" t="s">
        <v>417</v>
      </c>
      <c r="G724" s="32" t="s">
        <v>0</v>
      </c>
      <c r="H724" s="45">
        <v>4000000</v>
      </c>
      <c r="I724" s="45"/>
      <c r="J724" s="45"/>
      <c r="K724" s="103">
        <f t="shared" si="24"/>
        <v>4000000</v>
      </c>
      <c r="L724" s="29"/>
    </row>
    <row r="725" spans="1:12" ht="18" customHeight="1">
      <c r="A725" s="11">
        <v>719</v>
      </c>
      <c r="B725" s="32" t="s">
        <v>889</v>
      </c>
      <c r="C725" s="57" t="s">
        <v>540</v>
      </c>
      <c r="D725" s="57">
        <v>3</v>
      </c>
      <c r="E725" s="58" t="s">
        <v>1154</v>
      </c>
      <c r="F725" s="57" t="s">
        <v>417</v>
      </c>
      <c r="G725" s="57" t="s">
        <v>26</v>
      </c>
      <c r="H725" s="103">
        <v>175000000</v>
      </c>
      <c r="I725" s="103"/>
      <c r="J725" s="103"/>
      <c r="K725" s="103">
        <f t="shared" si="24"/>
        <v>175000000</v>
      </c>
      <c r="L725" s="12"/>
    </row>
    <row r="726" spans="1:12" ht="18" customHeight="1">
      <c r="A726" s="11">
        <v>720</v>
      </c>
      <c r="B726" s="32" t="s">
        <v>889</v>
      </c>
      <c r="C726" s="57" t="s">
        <v>540</v>
      </c>
      <c r="D726" s="57">
        <v>3</v>
      </c>
      <c r="E726" s="58" t="s">
        <v>1146</v>
      </c>
      <c r="F726" s="57" t="s">
        <v>417</v>
      </c>
      <c r="G726" s="57" t="s">
        <v>26</v>
      </c>
      <c r="H726" s="103">
        <v>85000000</v>
      </c>
      <c r="I726" s="103"/>
      <c r="J726" s="103"/>
      <c r="K726" s="103">
        <f t="shared" si="24"/>
        <v>85000000</v>
      </c>
      <c r="L726" s="12"/>
    </row>
    <row r="727" spans="1:12" ht="18" customHeight="1">
      <c r="A727" s="11">
        <v>721</v>
      </c>
      <c r="B727" s="32" t="s">
        <v>889</v>
      </c>
      <c r="C727" s="57" t="s">
        <v>540</v>
      </c>
      <c r="D727" s="57">
        <v>3</v>
      </c>
      <c r="E727" s="58" t="s">
        <v>4703</v>
      </c>
      <c r="F727" s="57" t="s">
        <v>417</v>
      </c>
      <c r="G727" s="57" t="s">
        <v>26</v>
      </c>
      <c r="H727" s="103">
        <v>25000000</v>
      </c>
      <c r="I727" s="103"/>
      <c r="J727" s="103"/>
      <c r="K727" s="103">
        <f t="shared" si="24"/>
        <v>25000000</v>
      </c>
      <c r="L727" s="12"/>
    </row>
    <row r="728" spans="1:12" ht="18" customHeight="1">
      <c r="A728" s="11">
        <v>722</v>
      </c>
      <c r="B728" s="32" t="s">
        <v>889</v>
      </c>
      <c r="C728" s="32" t="s">
        <v>170</v>
      </c>
      <c r="D728" s="32">
        <v>3</v>
      </c>
      <c r="E728" s="58" t="s">
        <v>1140</v>
      </c>
      <c r="F728" s="32" t="s">
        <v>419</v>
      </c>
      <c r="G728" s="32" t="s">
        <v>31</v>
      </c>
      <c r="H728" s="45">
        <v>50000000</v>
      </c>
      <c r="I728" s="45">
        <v>0</v>
      </c>
      <c r="J728" s="45">
        <v>0</v>
      </c>
      <c r="K728" s="103">
        <f t="shared" si="24"/>
        <v>50000000</v>
      </c>
      <c r="L728" s="11" t="s">
        <v>397</v>
      </c>
    </row>
    <row r="729" spans="1:12" ht="18" customHeight="1">
      <c r="A729" s="11">
        <v>723</v>
      </c>
      <c r="B729" s="32" t="s">
        <v>889</v>
      </c>
      <c r="C729" s="57" t="s">
        <v>950</v>
      </c>
      <c r="D729" s="57">
        <v>3</v>
      </c>
      <c r="E729" s="58" t="s">
        <v>1145</v>
      </c>
      <c r="F729" s="57" t="s">
        <v>419</v>
      </c>
      <c r="G729" s="57" t="s">
        <v>0</v>
      </c>
      <c r="H729" s="103">
        <v>70000000</v>
      </c>
      <c r="I729" s="103"/>
      <c r="J729" s="103"/>
      <c r="K729" s="103">
        <f t="shared" si="24"/>
        <v>70000000</v>
      </c>
      <c r="L729" s="69"/>
    </row>
    <row r="730" spans="1:12" ht="18" customHeight="1">
      <c r="A730" s="11">
        <v>724</v>
      </c>
      <c r="B730" s="32" t="s">
        <v>889</v>
      </c>
      <c r="C730" s="57" t="s">
        <v>950</v>
      </c>
      <c r="D730" s="57">
        <v>3</v>
      </c>
      <c r="E730" s="13" t="s">
        <v>1157</v>
      </c>
      <c r="F730" s="57" t="s">
        <v>419</v>
      </c>
      <c r="G730" s="57" t="s">
        <v>0</v>
      </c>
      <c r="H730" s="103">
        <v>1226727000</v>
      </c>
      <c r="I730" s="103"/>
      <c r="J730" s="103"/>
      <c r="K730" s="103">
        <f t="shared" si="24"/>
        <v>1226727000</v>
      </c>
      <c r="L730" s="69"/>
    </row>
    <row r="731" spans="1:12" ht="18" customHeight="1">
      <c r="A731" s="11">
        <v>725</v>
      </c>
      <c r="B731" s="32" t="s">
        <v>889</v>
      </c>
      <c r="C731" s="57" t="s">
        <v>950</v>
      </c>
      <c r="D731" s="57">
        <v>3</v>
      </c>
      <c r="E731" s="13" t="s">
        <v>1138</v>
      </c>
      <c r="F731" s="57" t="s">
        <v>419</v>
      </c>
      <c r="G731" s="57" t="s">
        <v>0</v>
      </c>
      <c r="H731" s="103">
        <v>40000000</v>
      </c>
      <c r="I731" s="103"/>
      <c r="J731" s="103"/>
      <c r="K731" s="103">
        <f t="shared" si="24"/>
        <v>40000000</v>
      </c>
      <c r="L731" s="69"/>
    </row>
    <row r="732" spans="1:12" ht="18" customHeight="1">
      <c r="A732" s="11">
        <v>726</v>
      </c>
      <c r="B732" s="32" t="s">
        <v>889</v>
      </c>
      <c r="C732" s="57" t="s">
        <v>46</v>
      </c>
      <c r="D732" s="57">
        <v>3</v>
      </c>
      <c r="E732" s="58" t="s">
        <v>1152</v>
      </c>
      <c r="F732" s="32" t="s">
        <v>419</v>
      </c>
      <c r="G732" s="57" t="s">
        <v>18</v>
      </c>
      <c r="H732" s="103">
        <v>150000000</v>
      </c>
      <c r="I732" s="103"/>
      <c r="J732" s="103"/>
      <c r="K732" s="103">
        <f t="shared" si="24"/>
        <v>150000000</v>
      </c>
      <c r="L732" s="57"/>
    </row>
    <row r="733" spans="1:12" ht="18" customHeight="1">
      <c r="A733" s="11">
        <v>727</v>
      </c>
      <c r="B733" s="32" t="s">
        <v>889</v>
      </c>
      <c r="C733" s="57" t="s">
        <v>46</v>
      </c>
      <c r="D733" s="57">
        <v>3</v>
      </c>
      <c r="E733" s="58" t="s">
        <v>1149</v>
      </c>
      <c r="F733" s="32" t="s">
        <v>419</v>
      </c>
      <c r="G733" s="57" t="s">
        <v>26</v>
      </c>
      <c r="H733" s="103">
        <v>110000000</v>
      </c>
      <c r="I733" s="103"/>
      <c r="J733" s="103"/>
      <c r="K733" s="103">
        <f t="shared" si="24"/>
        <v>110000000</v>
      </c>
      <c r="L733" s="57"/>
    </row>
    <row r="734" spans="1:12" ht="18" customHeight="1">
      <c r="A734" s="11">
        <v>728</v>
      </c>
      <c r="B734" s="32" t="s">
        <v>889</v>
      </c>
      <c r="C734" s="57" t="s">
        <v>46</v>
      </c>
      <c r="D734" s="57">
        <v>3</v>
      </c>
      <c r="E734" s="58" t="s">
        <v>1136</v>
      </c>
      <c r="F734" s="32" t="s">
        <v>419</v>
      </c>
      <c r="G734" s="57" t="s">
        <v>26</v>
      </c>
      <c r="H734" s="103">
        <v>18454859</v>
      </c>
      <c r="I734" s="103"/>
      <c r="J734" s="103"/>
      <c r="K734" s="103">
        <f t="shared" si="24"/>
        <v>18454859</v>
      </c>
      <c r="L734" s="57"/>
    </row>
    <row r="735" spans="1:12" ht="18" customHeight="1">
      <c r="A735" s="11">
        <v>729</v>
      </c>
      <c r="B735" s="32" t="s">
        <v>889</v>
      </c>
      <c r="C735" s="57" t="s">
        <v>46</v>
      </c>
      <c r="D735" s="57">
        <v>3</v>
      </c>
      <c r="E735" s="58" t="s">
        <v>1147</v>
      </c>
      <c r="F735" s="32" t="s">
        <v>419</v>
      </c>
      <c r="G735" s="57" t="s">
        <v>18</v>
      </c>
      <c r="H735" s="103">
        <v>92647980</v>
      </c>
      <c r="I735" s="103"/>
      <c r="J735" s="103"/>
      <c r="K735" s="103">
        <f t="shared" si="24"/>
        <v>92647980</v>
      </c>
      <c r="L735" s="12"/>
    </row>
    <row r="736" spans="1:12" ht="18" customHeight="1">
      <c r="A736" s="11">
        <v>730</v>
      </c>
      <c r="B736" s="32" t="s">
        <v>889</v>
      </c>
      <c r="C736" s="57" t="s">
        <v>46</v>
      </c>
      <c r="D736" s="57">
        <v>3</v>
      </c>
      <c r="E736" s="58" t="s">
        <v>1137</v>
      </c>
      <c r="F736" s="32" t="s">
        <v>419</v>
      </c>
      <c r="G736" s="57" t="s">
        <v>18</v>
      </c>
      <c r="H736" s="103">
        <v>25000000</v>
      </c>
      <c r="I736" s="103"/>
      <c r="J736" s="103"/>
      <c r="K736" s="103">
        <f t="shared" si="24"/>
        <v>25000000</v>
      </c>
      <c r="L736" s="57"/>
    </row>
    <row r="737" spans="1:12" ht="18" customHeight="1">
      <c r="A737" s="11">
        <v>731</v>
      </c>
      <c r="B737" s="57" t="s">
        <v>889</v>
      </c>
      <c r="C737" s="57" t="s">
        <v>971</v>
      </c>
      <c r="D737" s="57">
        <v>3</v>
      </c>
      <c r="E737" s="58" t="s">
        <v>1153</v>
      </c>
      <c r="F737" s="57" t="s">
        <v>417</v>
      </c>
      <c r="G737" s="57" t="s">
        <v>26</v>
      </c>
      <c r="H737" s="103">
        <v>150000000</v>
      </c>
      <c r="I737" s="103">
        <v>0</v>
      </c>
      <c r="J737" s="103">
        <v>0</v>
      </c>
      <c r="K737" s="103">
        <f t="shared" si="24"/>
        <v>150000000</v>
      </c>
      <c r="L737" s="69"/>
    </row>
    <row r="738" spans="1:12" ht="18" customHeight="1">
      <c r="A738" s="11">
        <v>732</v>
      </c>
      <c r="B738" s="57" t="s">
        <v>889</v>
      </c>
      <c r="C738" s="57" t="s">
        <v>971</v>
      </c>
      <c r="D738" s="57">
        <v>3</v>
      </c>
      <c r="E738" s="58" t="s">
        <v>1139</v>
      </c>
      <c r="F738" s="57" t="s">
        <v>417</v>
      </c>
      <c r="G738" s="57" t="s">
        <v>26</v>
      </c>
      <c r="H738" s="103">
        <v>45000000</v>
      </c>
      <c r="I738" s="103">
        <v>0</v>
      </c>
      <c r="J738" s="103">
        <v>0</v>
      </c>
      <c r="K738" s="103">
        <f t="shared" si="24"/>
        <v>45000000</v>
      </c>
      <c r="L738" s="12"/>
    </row>
    <row r="739" spans="1:12" ht="18" customHeight="1">
      <c r="A739" s="11">
        <v>733</v>
      </c>
      <c r="B739" s="57" t="s">
        <v>889</v>
      </c>
      <c r="C739" s="57" t="s">
        <v>971</v>
      </c>
      <c r="D739" s="57">
        <v>3</v>
      </c>
      <c r="E739" s="58" t="s">
        <v>1144</v>
      </c>
      <c r="F739" s="57" t="s">
        <v>417</v>
      </c>
      <c r="G739" s="57" t="s">
        <v>26</v>
      </c>
      <c r="H739" s="103">
        <v>60000000</v>
      </c>
      <c r="I739" s="103">
        <v>0</v>
      </c>
      <c r="J739" s="103">
        <v>0</v>
      </c>
      <c r="K739" s="103">
        <f t="shared" si="24"/>
        <v>60000000</v>
      </c>
      <c r="L739" s="57"/>
    </row>
    <row r="740" spans="1:12" ht="18" customHeight="1">
      <c r="A740" s="11">
        <v>734</v>
      </c>
      <c r="B740" s="57" t="s">
        <v>1248</v>
      </c>
      <c r="C740" s="57" t="s">
        <v>292</v>
      </c>
      <c r="D740" s="57">
        <v>3</v>
      </c>
      <c r="E740" s="93" t="s">
        <v>1381</v>
      </c>
      <c r="F740" s="57" t="s">
        <v>417</v>
      </c>
      <c r="G740" s="57" t="s">
        <v>26</v>
      </c>
      <c r="H740" s="72">
        <v>50000000</v>
      </c>
      <c r="I740" s="72">
        <v>700000000</v>
      </c>
      <c r="J740" s="72">
        <v>100000000</v>
      </c>
      <c r="K740" s="35">
        <f t="shared" si="24"/>
        <v>850000000</v>
      </c>
      <c r="L740" s="82"/>
    </row>
    <row r="741" spans="1:12" ht="18" customHeight="1">
      <c r="A741" s="11">
        <v>735</v>
      </c>
      <c r="B741" s="32" t="s">
        <v>1248</v>
      </c>
      <c r="C741" s="32" t="s">
        <v>1284</v>
      </c>
      <c r="D741" s="32">
        <v>3</v>
      </c>
      <c r="E741" s="33" t="s">
        <v>1383</v>
      </c>
      <c r="F741" s="32" t="s">
        <v>419</v>
      </c>
      <c r="G741" s="57" t="s">
        <v>18</v>
      </c>
      <c r="H741" s="45">
        <v>21000000</v>
      </c>
      <c r="I741" s="45"/>
      <c r="J741" s="45"/>
      <c r="K741" s="35">
        <f t="shared" si="24"/>
        <v>21000000</v>
      </c>
      <c r="L741" s="32"/>
    </row>
    <row r="742" spans="1:12" ht="18" customHeight="1">
      <c r="A742" s="11">
        <v>736</v>
      </c>
      <c r="B742" s="32" t="s">
        <v>1248</v>
      </c>
      <c r="C742" s="32" t="s">
        <v>1284</v>
      </c>
      <c r="D742" s="32">
        <v>3</v>
      </c>
      <c r="E742" s="119" t="s">
        <v>1382</v>
      </c>
      <c r="F742" s="32" t="s">
        <v>419</v>
      </c>
      <c r="G742" s="57" t="s">
        <v>26</v>
      </c>
      <c r="H742" s="45">
        <v>15000000</v>
      </c>
      <c r="I742" s="45"/>
      <c r="J742" s="45"/>
      <c r="K742" s="35">
        <f t="shared" si="24"/>
        <v>15000000</v>
      </c>
      <c r="L742" s="32"/>
    </row>
    <row r="743" spans="1:12" ht="18" customHeight="1">
      <c r="A743" s="11">
        <v>737</v>
      </c>
      <c r="B743" s="32" t="s">
        <v>1248</v>
      </c>
      <c r="C743" s="32" t="s">
        <v>1284</v>
      </c>
      <c r="D743" s="32">
        <v>3</v>
      </c>
      <c r="E743" s="58" t="s">
        <v>1384</v>
      </c>
      <c r="F743" s="57" t="s">
        <v>419</v>
      </c>
      <c r="G743" s="57" t="s">
        <v>26</v>
      </c>
      <c r="H743" s="103">
        <v>27492000</v>
      </c>
      <c r="I743" s="103"/>
      <c r="J743" s="244"/>
      <c r="K743" s="35">
        <f t="shared" si="24"/>
        <v>27492000</v>
      </c>
      <c r="L743" s="199"/>
    </row>
    <row r="744" spans="1:12" ht="18" customHeight="1">
      <c r="A744" s="11">
        <v>738</v>
      </c>
      <c r="B744" s="32" t="s">
        <v>1248</v>
      </c>
      <c r="C744" s="32" t="s">
        <v>540</v>
      </c>
      <c r="D744" s="32">
        <v>3</v>
      </c>
      <c r="E744" s="33" t="s">
        <v>1386</v>
      </c>
      <c r="F744" s="32" t="s">
        <v>419</v>
      </c>
      <c r="G744" s="32" t="s">
        <v>26</v>
      </c>
      <c r="H744" s="35">
        <v>65000000</v>
      </c>
      <c r="I744" s="35">
        <v>0</v>
      </c>
      <c r="J744" s="35">
        <v>0</v>
      </c>
      <c r="K744" s="35">
        <f t="shared" ref="K744:K775" si="25">H744+I744+J744</f>
        <v>65000000</v>
      </c>
      <c r="L744" s="41"/>
    </row>
    <row r="745" spans="1:12" ht="18" customHeight="1">
      <c r="A745" s="11">
        <v>739</v>
      </c>
      <c r="B745" s="32" t="s">
        <v>1248</v>
      </c>
      <c r="C745" s="32" t="s">
        <v>540</v>
      </c>
      <c r="D745" s="32">
        <v>3</v>
      </c>
      <c r="E745" s="33" t="s">
        <v>1385</v>
      </c>
      <c r="F745" s="32" t="s">
        <v>419</v>
      </c>
      <c r="G745" s="32" t="s">
        <v>26</v>
      </c>
      <c r="H745" s="35">
        <v>681825099</v>
      </c>
      <c r="I745" s="35">
        <v>0</v>
      </c>
      <c r="J745" s="35">
        <v>0</v>
      </c>
      <c r="K745" s="35">
        <f t="shared" si="25"/>
        <v>681825099</v>
      </c>
      <c r="L745" s="32"/>
    </row>
    <row r="746" spans="1:12" ht="18" customHeight="1">
      <c r="A746" s="11">
        <v>740</v>
      </c>
      <c r="B746" s="32" t="s">
        <v>1248</v>
      </c>
      <c r="C746" s="32" t="s">
        <v>193</v>
      </c>
      <c r="D746" s="32">
        <v>3</v>
      </c>
      <c r="E746" s="33" t="s">
        <v>1387</v>
      </c>
      <c r="F746" s="32" t="s">
        <v>419</v>
      </c>
      <c r="G746" s="32" t="s">
        <v>18</v>
      </c>
      <c r="H746" s="35">
        <v>80000000</v>
      </c>
      <c r="I746" s="35">
        <v>0</v>
      </c>
      <c r="J746" s="35">
        <v>0</v>
      </c>
      <c r="K746" s="35">
        <f t="shared" si="25"/>
        <v>80000000</v>
      </c>
      <c r="L746" s="32"/>
    </row>
    <row r="747" spans="1:12" ht="18" customHeight="1">
      <c r="A747" s="11">
        <v>741</v>
      </c>
      <c r="B747" s="32" t="s">
        <v>1248</v>
      </c>
      <c r="C747" s="32" t="s">
        <v>193</v>
      </c>
      <c r="D747" s="32">
        <v>3</v>
      </c>
      <c r="E747" s="33" t="s">
        <v>1388</v>
      </c>
      <c r="F747" s="32" t="s">
        <v>419</v>
      </c>
      <c r="G747" s="32" t="s">
        <v>18</v>
      </c>
      <c r="H747" s="35">
        <v>20659717</v>
      </c>
      <c r="I747" s="35">
        <v>0</v>
      </c>
      <c r="J747" s="35">
        <v>0</v>
      </c>
      <c r="K747" s="35">
        <f t="shared" si="25"/>
        <v>20659717</v>
      </c>
      <c r="L747" s="32"/>
    </row>
    <row r="748" spans="1:12" ht="18" customHeight="1">
      <c r="A748" s="11">
        <v>742</v>
      </c>
      <c r="B748" s="32" t="s">
        <v>1248</v>
      </c>
      <c r="C748" s="32" t="s">
        <v>1264</v>
      </c>
      <c r="D748" s="32">
        <v>3</v>
      </c>
      <c r="E748" s="33" t="s">
        <v>1389</v>
      </c>
      <c r="F748" s="32" t="s">
        <v>419</v>
      </c>
      <c r="G748" s="32" t="s">
        <v>1</v>
      </c>
      <c r="H748" s="35">
        <v>29717275</v>
      </c>
      <c r="I748" s="35">
        <v>0</v>
      </c>
      <c r="J748" s="35">
        <v>0</v>
      </c>
      <c r="K748" s="35">
        <f t="shared" si="25"/>
        <v>29717275</v>
      </c>
      <c r="L748" s="41"/>
    </row>
    <row r="749" spans="1:12" ht="18" customHeight="1">
      <c r="A749" s="11">
        <v>743</v>
      </c>
      <c r="B749" s="32" t="s">
        <v>1248</v>
      </c>
      <c r="C749" s="32" t="s">
        <v>1264</v>
      </c>
      <c r="D749" s="32">
        <v>3</v>
      </c>
      <c r="E749" s="33" t="s">
        <v>1390</v>
      </c>
      <c r="F749" s="32" t="s">
        <v>419</v>
      </c>
      <c r="G749" s="32" t="s">
        <v>1</v>
      </c>
      <c r="H749" s="35">
        <v>136349858</v>
      </c>
      <c r="I749" s="35"/>
      <c r="J749" s="35"/>
      <c r="K749" s="35">
        <f t="shared" si="25"/>
        <v>136349858</v>
      </c>
      <c r="L749" s="32"/>
    </row>
    <row r="750" spans="1:12" ht="18" customHeight="1">
      <c r="A750" s="11">
        <v>744</v>
      </c>
      <c r="B750" s="32" t="s">
        <v>1248</v>
      </c>
      <c r="C750" s="32" t="s">
        <v>1266</v>
      </c>
      <c r="D750" s="32">
        <v>3</v>
      </c>
      <c r="E750" s="33" t="s">
        <v>1392</v>
      </c>
      <c r="F750" s="32" t="s">
        <v>419</v>
      </c>
      <c r="G750" s="32" t="s">
        <v>65</v>
      </c>
      <c r="H750" s="45">
        <v>11000000</v>
      </c>
      <c r="I750" s="118"/>
      <c r="J750" s="118"/>
      <c r="K750" s="35">
        <f t="shared" si="25"/>
        <v>11000000</v>
      </c>
      <c r="L750" s="41" t="s">
        <v>1370</v>
      </c>
    </row>
    <row r="751" spans="1:12" ht="18" customHeight="1">
      <c r="A751" s="11">
        <v>745</v>
      </c>
      <c r="B751" s="32" t="s">
        <v>1248</v>
      </c>
      <c r="C751" s="32" t="s">
        <v>1266</v>
      </c>
      <c r="D751" s="32">
        <v>3</v>
      </c>
      <c r="E751" s="33" t="s">
        <v>1391</v>
      </c>
      <c r="F751" s="32" t="s">
        <v>419</v>
      </c>
      <c r="G751" s="32" t="s">
        <v>18</v>
      </c>
      <c r="H751" s="45">
        <v>198000000</v>
      </c>
      <c r="I751" s="45">
        <v>0</v>
      </c>
      <c r="J751" s="45">
        <v>1000000</v>
      </c>
      <c r="K751" s="35">
        <f t="shared" si="25"/>
        <v>199000000</v>
      </c>
      <c r="L751" s="32"/>
    </row>
    <row r="752" spans="1:12" ht="18" customHeight="1">
      <c r="A752" s="11">
        <v>746</v>
      </c>
      <c r="B752" s="32" t="s">
        <v>1248</v>
      </c>
      <c r="C752" s="32" t="s">
        <v>1269</v>
      </c>
      <c r="D752" s="32">
        <v>3</v>
      </c>
      <c r="E752" s="33" t="s">
        <v>1393</v>
      </c>
      <c r="F752" s="32" t="s">
        <v>419</v>
      </c>
      <c r="G752" s="32" t="s">
        <v>18</v>
      </c>
      <c r="H752" s="35">
        <v>15000000</v>
      </c>
      <c r="I752" s="35"/>
      <c r="J752" s="35"/>
      <c r="K752" s="35">
        <f t="shared" si="25"/>
        <v>15000000</v>
      </c>
      <c r="L752" s="32"/>
    </row>
    <row r="753" spans="1:12" ht="18" customHeight="1">
      <c r="A753" s="11">
        <v>747</v>
      </c>
      <c r="B753" s="57" t="s">
        <v>1418</v>
      </c>
      <c r="C753" s="57" t="s">
        <v>1451</v>
      </c>
      <c r="D753" s="57">
        <v>3</v>
      </c>
      <c r="E753" s="58" t="s">
        <v>1533</v>
      </c>
      <c r="F753" s="57" t="s">
        <v>417</v>
      </c>
      <c r="G753" s="57" t="s">
        <v>26</v>
      </c>
      <c r="H753" s="72">
        <v>50000000</v>
      </c>
      <c r="I753" s="72">
        <v>0</v>
      </c>
      <c r="J753" s="72">
        <v>0</v>
      </c>
      <c r="K753" s="72">
        <f t="shared" si="25"/>
        <v>50000000</v>
      </c>
      <c r="L753" s="69"/>
    </row>
    <row r="754" spans="1:12" ht="18" customHeight="1">
      <c r="A754" s="11">
        <v>748</v>
      </c>
      <c r="B754" s="57" t="s">
        <v>1418</v>
      </c>
      <c r="C754" s="57" t="s">
        <v>1424</v>
      </c>
      <c r="D754" s="57">
        <v>3</v>
      </c>
      <c r="E754" s="80" t="s">
        <v>1529</v>
      </c>
      <c r="F754" s="57" t="s">
        <v>419</v>
      </c>
      <c r="G754" s="57" t="s">
        <v>26</v>
      </c>
      <c r="H754" s="72">
        <v>17558620.200000003</v>
      </c>
      <c r="I754" s="72">
        <v>0</v>
      </c>
      <c r="J754" s="72">
        <v>0</v>
      </c>
      <c r="K754" s="72">
        <f t="shared" si="25"/>
        <v>17558620.200000003</v>
      </c>
      <c r="L754" s="12"/>
    </row>
    <row r="755" spans="1:12" ht="18" customHeight="1">
      <c r="A755" s="11">
        <v>749</v>
      </c>
      <c r="B755" s="57" t="s">
        <v>1418</v>
      </c>
      <c r="C755" s="57" t="s">
        <v>1424</v>
      </c>
      <c r="D755" s="57">
        <v>3</v>
      </c>
      <c r="E755" s="80" t="s">
        <v>1530</v>
      </c>
      <c r="F755" s="57" t="s">
        <v>419</v>
      </c>
      <c r="G755" s="57" t="s">
        <v>26</v>
      </c>
      <c r="H755" s="72">
        <v>54560000</v>
      </c>
      <c r="I755" s="72">
        <v>0</v>
      </c>
      <c r="J755" s="72">
        <v>0</v>
      </c>
      <c r="K755" s="72">
        <f t="shared" si="25"/>
        <v>54560000</v>
      </c>
      <c r="L755" s="69"/>
    </row>
    <row r="756" spans="1:12" ht="18" customHeight="1">
      <c r="A756" s="11">
        <v>750</v>
      </c>
      <c r="B756" s="57" t="s">
        <v>1418</v>
      </c>
      <c r="C756" s="57" t="s">
        <v>1424</v>
      </c>
      <c r="D756" s="57">
        <v>3</v>
      </c>
      <c r="E756" s="58" t="s">
        <v>1531</v>
      </c>
      <c r="F756" s="57" t="s">
        <v>419</v>
      </c>
      <c r="G756" s="57" t="s">
        <v>1</v>
      </c>
      <c r="H756" s="72">
        <v>20384958</v>
      </c>
      <c r="I756" s="72">
        <v>2852520</v>
      </c>
      <c r="J756" s="72">
        <v>0</v>
      </c>
      <c r="K756" s="72">
        <f t="shared" si="25"/>
        <v>23237478</v>
      </c>
      <c r="L756" s="69"/>
    </row>
    <row r="757" spans="1:12" ht="18" customHeight="1">
      <c r="A757" s="11">
        <v>751</v>
      </c>
      <c r="B757" s="57" t="s">
        <v>1418</v>
      </c>
      <c r="C757" s="57" t="s">
        <v>1424</v>
      </c>
      <c r="D757" s="57">
        <v>3</v>
      </c>
      <c r="E757" s="58" t="s">
        <v>1532</v>
      </c>
      <c r="F757" s="57" t="s">
        <v>417</v>
      </c>
      <c r="G757" s="57" t="s">
        <v>1</v>
      </c>
      <c r="H757" s="72">
        <v>17797156</v>
      </c>
      <c r="I757" s="72">
        <v>0</v>
      </c>
      <c r="J757" s="72">
        <v>0</v>
      </c>
      <c r="K757" s="72">
        <f t="shared" si="25"/>
        <v>17797156</v>
      </c>
      <c r="L757" s="69"/>
    </row>
    <row r="758" spans="1:12" ht="18" customHeight="1">
      <c r="A758" s="11">
        <v>752</v>
      </c>
      <c r="B758" s="57" t="s">
        <v>1418</v>
      </c>
      <c r="C758" s="57" t="s">
        <v>540</v>
      </c>
      <c r="D758" s="57">
        <v>3</v>
      </c>
      <c r="E758" s="58" t="s">
        <v>1538</v>
      </c>
      <c r="F758" s="57" t="s">
        <v>469</v>
      </c>
      <c r="G758" s="57" t="s">
        <v>26</v>
      </c>
      <c r="H758" s="72">
        <v>60000000</v>
      </c>
      <c r="I758" s="72">
        <v>0</v>
      </c>
      <c r="J758" s="72">
        <v>0</v>
      </c>
      <c r="K758" s="72">
        <f t="shared" si="25"/>
        <v>60000000</v>
      </c>
      <c r="L758" s="69"/>
    </row>
    <row r="759" spans="1:12" ht="18" customHeight="1">
      <c r="A759" s="11">
        <v>753</v>
      </c>
      <c r="B759" s="57" t="s">
        <v>1418</v>
      </c>
      <c r="C759" s="57" t="s">
        <v>540</v>
      </c>
      <c r="D759" s="57">
        <v>3</v>
      </c>
      <c r="E759" s="58" t="s">
        <v>1537</v>
      </c>
      <c r="F759" s="57" t="s">
        <v>469</v>
      </c>
      <c r="G759" s="57" t="s">
        <v>26</v>
      </c>
      <c r="H759" s="72">
        <v>40000000</v>
      </c>
      <c r="I759" s="72">
        <v>0</v>
      </c>
      <c r="J759" s="72">
        <v>0</v>
      </c>
      <c r="K759" s="72">
        <f t="shared" si="25"/>
        <v>40000000</v>
      </c>
      <c r="L759" s="69"/>
    </row>
    <row r="760" spans="1:12" ht="18" customHeight="1">
      <c r="A760" s="11">
        <v>754</v>
      </c>
      <c r="B760" s="57" t="s">
        <v>1418</v>
      </c>
      <c r="C760" s="57" t="s">
        <v>540</v>
      </c>
      <c r="D760" s="57">
        <v>3</v>
      </c>
      <c r="E760" s="58" t="s">
        <v>1536</v>
      </c>
      <c r="F760" s="57" t="s">
        <v>469</v>
      </c>
      <c r="G760" s="57" t="s">
        <v>26</v>
      </c>
      <c r="H760" s="72">
        <v>50000000</v>
      </c>
      <c r="I760" s="72">
        <v>0</v>
      </c>
      <c r="J760" s="72">
        <v>0</v>
      </c>
      <c r="K760" s="72">
        <f t="shared" si="25"/>
        <v>50000000</v>
      </c>
      <c r="L760" s="69"/>
    </row>
    <row r="761" spans="1:12" ht="18" customHeight="1">
      <c r="A761" s="11">
        <v>755</v>
      </c>
      <c r="B761" s="57" t="s">
        <v>1418</v>
      </c>
      <c r="C761" s="57" t="s">
        <v>540</v>
      </c>
      <c r="D761" s="57">
        <v>3</v>
      </c>
      <c r="E761" s="58" t="s">
        <v>1535</v>
      </c>
      <c r="F761" s="57" t="s">
        <v>469</v>
      </c>
      <c r="G761" s="57" t="s">
        <v>26</v>
      </c>
      <c r="H761" s="72">
        <v>100000000</v>
      </c>
      <c r="I761" s="72">
        <v>0</v>
      </c>
      <c r="J761" s="72">
        <v>0</v>
      </c>
      <c r="K761" s="72">
        <f t="shared" si="25"/>
        <v>100000000</v>
      </c>
      <c r="L761" s="69"/>
    </row>
    <row r="762" spans="1:12" ht="18" customHeight="1">
      <c r="A762" s="11">
        <v>756</v>
      </c>
      <c r="B762" s="57" t="s">
        <v>1418</v>
      </c>
      <c r="C762" s="57" t="s">
        <v>1468</v>
      </c>
      <c r="D762" s="57">
        <v>3</v>
      </c>
      <c r="E762" s="58" t="s">
        <v>1528</v>
      </c>
      <c r="F762" s="57" t="s">
        <v>419</v>
      </c>
      <c r="G762" s="57" t="s">
        <v>26</v>
      </c>
      <c r="H762" s="72">
        <v>52000000</v>
      </c>
      <c r="I762" s="72">
        <v>0</v>
      </c>
      <c r="J762" s="72">
        <v>0</v>
      </c>
      <c r="K762" s="72">
        <f t="shared" si="25"/>
        <v>52000000</v>
      </c>
      <c r="L762" s="12"/>
    </row>
    <row r="763" spans="1:12" ht="18" customHeight="1">
      <c r="A763" s="11">
        <v>757</v>
      </c>
      <c r="B763" s="12" t="s">
        <v>1418</v>
      </c>
      <c r="C763" s="12" t="s">
        <v>122</v>
      </c>
      <c r="D763" s="57">
        <v>3</v>
      </c>
      <c r="E763" s="58" t="s">
        <v>1534</v>
      </c>
      <c r="F763" s="57" t="s">
        <v>419</v>
      </c>
      <c r="G763" s="57" t="s">
        <v>26</v>
      </c>
      <c r="H763" s="72">
        <v>270000000</v>
      </c>
      <c r="I763" s="72"/>
      <c r="J763" s="72"/>
      <c r="K763" s="72">
        <f t="shared" si="25"/>
        <v>270000000</v>
      </c>
      <c r="L763" s="61"/>
    </row>
    <row r="764" spans="1:12" ht="18" customHeight="1">
      <c r="A764" s="11">
        <v>758</v>
      </c>
      <c r="B764" s="32" t="s">
        <v>1556</v>
      </c>
      <c r="C764" s="32" t="s">
        <v>1557</v>
      </c>
      <c r="D764" s="32">
        <v>3</v>
      </c>
      <c r="E764" s="33" t="s">
        <v>1558</v>
      </c>
      <c r="F764" s="32" t="s">
        <v>419</v>
      </c>
      <c r="G764" s="32" t="s">
        <v>26</v>
      </c>
      <c r="H764" s="45">
        <v>100000000</v>
      </c>
      <c r="I764" s="45">
        <v>0</v>
      </c>
      <c r="J764" s="45">
        <v>0</v>
      </c>
      <c r="K764" s="45">
        <f t="shared" si="25"/>
        <v>100000000</v>
      </c>
      <c r="L764" s="66"/>
    </row>
    <row r="765" spans="1:12" ht="18" customHeight="1">
      <c r="A765" s="11">
        <v>759</v>
      </c>
      <c r="B765" s="32" t="s">
        <v>1559</v>
      </c>
      <c r="C765" s="32" t="s">
        <v>1560</v>
      </c>
      <c r="D765" s="57">
        <v>3</v>
      </c>
      <c r="E765" s="58" t="s">
        <v>1561</v>
      </c>
      <c r="F765" s="57" t="s">
        <v>149</v>
      </c>
      <c r="G765" s="57" t="s">
        <v>18</v>
      </c>
      <c r="H765" s="72">
        <v>50000000</v>
      </c>
      <c r="I765" s="72">
        <v>0</v>
      </c>
      <c r="J765" s="72">
        <v>0</v>
      </c>
      <c r="K765" s="72">
        <f t="shared" si="25"/>
        <v>50000000</v>
      </c>
      <c r="L765" s="29"/>
    </row>
    <row r="766" spans="1:12" ht="18" customHeight="1">
      <c r="A766" s="11">
        <v>760</v>
      </c>
      <c r="B766" s="57" t="s">
        <v>58</v>
      </c>
      <c r="C766" s="11" t="s">
        <v>1638</v>
      </c>
      <c r="D766" s="57">
        <v>3</v>
      </c>
      <c r="E766" s="58" t="s">
        <v>1816</v>
      </c>
      <c r="F766" s="57" t="s">
        <v>419</v>
      </c>
      <c r="G766" s="57" t="s">
        <v>0</v>
      </c>
      <c r="H766" s="103">
        <v>1900000000</v>
      </c>
      <c r="I766" s="103"/>
      <c r="J766" s="103"/>
      <c r="K766" s="103">
        <f t="shared" si="25"/>
        <v>1900000000</v>
      </c>
      <c r="L766" s="12"/>
    </row>
    <row r="767" spans="1:12" ht="18" customHeight="1">
      <c r="A767" s="11">
        <v>761</v>
      </c>
      <c r="B767" s="11" t="s">
        <v>68</v>
      </c>
      <c r="C767" s="11" t="s">
        <v>1638</v>
      </c>
      <c r="D767" s="11">
        <v>3</v>
      </c>
      <c r="E767" s="20" t="s">
        <v>1814</v>
      </c>
      <c r="F767" s="11" t="s">
        <v>442</v>
      </c>
      <c r="G767" s="11" t="s">
        <v>18</v>
      </c>
      <c r="H767" s="28">
        <v>125000000</v>
      </c>
      <c r="I767" s="28"/>
      <c r="J767" s="28"/>
      <c r="K767" s="28">
        <f t="shared" si="25"/>
        <v>125000000</v>
      </c>
      <c r="L767" s="153"/>
    </row>
    <row r="768" spans="1:12" ht="18" customHeight="1">
      <c r="A768" s="11">
        <v>762</v>
      </c>
      <c r="B768" s="57" t="s">
        <v>58</v>
      </c>
      <c r="C768" s="11" t="s">
        <v>1638</v>
      </c>
      <c r="D768" s="57">
        <v>3</v>
      </c>
      <c r="E768" s="58" t="s">
        <v>1815</v>
      </c>
      <c r="F768" s="57" t="s">
        <v>419</v>
      </c>
      <c r="G768" s="57" t="s">
        <v>18</v>
      </c>
      <c r="H768" s="103">
        <v>30000000</v>
      </c>
      <c r="I768" s="103"/>
      <c r="J768" s="103"/>
      <c r="K768" s="103">
        <v>30000000</v>
      </c>
      <c r="L768" s="12"/>
    </row>
    <row r="769" spans="1:12" ht="18" customHeight="1">
      <c r="A769" s="11">
        <v>763</v>
      </c>
      <c r="B769" s="11" t="s">
        <v>68</v>
      </c>
      <c r="C769" s="32" t="s">
        <v>63</v>
      </c>
      <c r="D769" s="155">
        <v>3</v>
      </c>
      <c r="E769" s="104" t="s">
        <v>4678</v>
      </c>
      <c r="F769" s="32" t="s">
        <v>419</v>
      </c>
      <c r="G769" s="32" t="s">
        <v>18</v>
      </c>
      <c r="H769" s="133">
        <v>2033000000</v>
      </c>
      <c r="I769" s="68"/>
      <c r="J769" s="68"/>
      <c r="K769" s="68">
        <f t="shared" ref="K769:K815" si="26">H769+I769+J769</f>
        <v>2033000000</v>
      </c>
      <c r="L769" s="34"/>
    </row>
    <row r="770" spans="1:12" ht="18" customHeight="1">
      <c r="A770" s="11">
        <v>764</v>
      </c>
      <c r="B770" s="11" t="s">
        <v>68</v>
      </c>
      <c r="C770" s="32" t="s">
        <v>63</v>
      </c>
      <c r="D770" s="155">
        <v>3</v>
      </c>
      <c r="E770" s="104" t="s">
        <v>4689</v>
      </c>
      <c r="F770" s="32" t="s">
        <v>419</v>
      </c>
      <c r="G770" s="32" t="s">
        <v>18</v>
      </c>
      <c r="H770" s="133">
        <v>679000000</v>
      </c>
      <c r="I770" s="68"/>
      <c r="J770" s="68"/>
      <c r="K770" s="68">
        <f t="shared" si="26"/>
        <v>679000000</v>
      </c>
      <c r="L770" s="34"/>
    </row>
    <row r="771" spans="1:12" ht="18" customHeight="1">
      <c r="A771" s="11">
        <v>765</v>
      </c>
      <c r="B771" s="11" t="s">
        <v>68</v>
      </c>
      <c r="C771" s="32" t="s">
        <v>63</v>
      </c>
      <c r="D771" s="139">
        <v>3</v>
      </c>
      <c r="E771" s="104" t="s">
        <v>4688</v>
      </c>
      <c r="F771" s="32" t="s">
        <v>419</v>
      </c>
      <c r="G771" s="32" t="s">
        <v>18</v>
      </c>
      <c r="H771" s="133">
        <v>500000000</v>
      </c>
      <c r="I771" s="68"/>
      <c r="J771" s="68"/>
      <c r="K771" s="68">
        <f t="shared" si="26"/>
        <v>500000000</v>
      </c>
      <c r="L771" s="34"/>
    </row>
    <row r="772" spans="1:12" ht="18" customHeight="1">
      <c r="A772" s="11">
        <v>766</v>
      </c>
      <c r="B772" s="57" t="s">
        <v>58</v>
      </c>
      <c r="C772" s="57" t="s">
        <v>1642</v>
      </c>
      <c r="D772" s="57">
        <v>3</v>
      </c>
      <c r="E772" s="71" t="s">
        <v>1817</v>
      </c>
      <c r="F772" s="57" t="s">
        <v>417</v>
      </c>
      <c r="G772" s="57" t="s">
        <v>18</v>
      </c>
      <c r="H772" s="103">
        <v>229287000</v>
      </c>
      <c r="I772" s="103"/>
      <c r="J772" s="103"/>
      <c r="K772" s="103">
        <f t="shared" si="26"/>
        <v>229287000</v>
      </c>
      <c r="L772" s="69"/>
    </row>
    <row r="773" spans="1:12" ht="18" customHeight="1">
      <c r="A773" s="11">
        <v>767</v>
      </c>
      <c r="B773" s="57" t="s">
        <v>58</v>
      </c>
      <c r="C773" s="57" t="s">
        <v>1642</v>
      </c>
      <c r="D773" s="57">
        <v>3</v>
      </c>
      <c r="E773" s="58" t="s">
        <v>1819</v>
      </c>
      <c r="F773" s="57" t="s">
        <v>419</v>
      </c>
      <c r="G773" s="57" t="s">
        <v>0</v>
      </c>
      <c r="H773" s="103">
        <v>17000000</v>
      </c>
      <c r="I773" s="103"/>
      <c r="J773" s="103"/>
      <c r="K773" s="103">
        <f t="shared" si="26"/>
        <v>17000000</v>
      </c>
      <c r="L773" s="69"/>
    </row>
    <row r="774" spans="1:12" ht="18" customHeight="1">
      <c r="A774" s="11">
        <v>768</v>
      </c>
      <c r="B774" s="57" t="s">
        <v>58</v>
      </c>
      <c r="C774" s="57" t="s">
        <v>1642</v>
      </c>
      <c r="D774" s="57">
        <v>3</v>
      </c>
      <c r="E774" s="58" t="s">
        <v>1820</v>
      </c>
      <c r="F774" s="57" t="s">
        <v>417</v>
      </c>
      <c r="G774" s="57" t="s">
        <v>0</v>
      </c>
      <c r="H774" s="103">
        <v>56000000</v>
      </c>
      <c r="I774" s="103"/>
      <c r="J774" s="103"/>
      <c r="K774" s="103">
        <f t="shared" si="26"/>
        <v>56000000</v>
      </c>
      <c r="L774" s="69"/>
    </row>
    <row r="775" spans="1:12" ht="18" customHeight="1">
      <c r="A775" s="11">
        <v>769</v>
      </c>
      <c r="B775" s="57" t="s">
        <v>58</v>
      </c>
      <c r="C775" s="57" t="s">
        <v>1642</v>
      </c>
      <c r="D775" s="57">
        <v>3</v>
      </c>
      <c r="E775" s="58" t="s">
        <v>1818</v>
      </c>
      <c r="F775" s="57" t="s">
        <v>417</v>
      </c>
      <c r="G775" s="57" t="s">
        <v>18</v>
      </c>
      <c r="H775" s="103">
        <v>130000000</v>
      </c>
      <c r="I775" s="103"/>
      <c r="J775" s="103"/>
      <c r="K775" s="103">
        <f t="shared" si="26"/>
        <v>130000000</v>
      </c>
      <c r="L775" s="57"/>
    </row>
    <row r="776" spans="1:12" ht="18" customHeight="1">
      <c r="A776" s="11">
        <v>770</v>
      </c>
      <c r="B776" s="57" t="s">
        <v>58</v>
      </c>
      <c r="C776" s="57" t="s">
        <v>71</v>
      </c>
      <c r="D776" s="57">
        <v>3</v>
      </c>
      <c r="E776" s="58" t="s">
        <v>1824</v>
      </c>
      <c r="F776" s="57" t="s">
        <v>417</v>
      </c>
      <c r="G776" s="57" t="s">
        <v>18</v>
      </c>
      <c r="H776" s="103">
        <v>15000000</v>
      </c>
      <c r="I776" s="103">
        <v>0</v>
      </c>
      <c r="J776" s="103">
        <v>0</v>
      </c>
      <c r="K776" s="103">
        <f t="shared" si="26"/>
        <v>15000000</v>
      </c>
      <c r="L776" s="29"/>
    </row>
    <row r="777" spans="1:12" ht="18" customHeight="1">
      <c r="A777" s="11">
        <v>771</v>
      </c>
      <c r="B777" s="57" t="s">
        <v>58</v>
      </c>
      <c r="C777" s="57" t="s">
        <v>66</v>
      </c>
      <c r="D777" s="57">
        <v>3</v>
      </c>
      <c r="E777" s="58" t="s">
        <v>1825</v>
      </c>
      <c r="F777" s="57" t="s">
        <v>419</v>
      </c>
      <c r="G777" s="57" t="s">
        <v>18</v>
      </c>
      <c r="H777" s="103">
        <v>9644000000</v>
      </c>
      <c r="I777" s="103"/>
      <c r="J777" s="103"/>
      <c r="K777" s="103">
        <f t="shared" si="26"/>
        <v>9644000000</v>
      </c>
      <c r="L777" s="29"/>
    </row>
    <row r="778" spans="1:12" ht="18" customHeight="1">
      <c r="A778" s="11">
        <v>772</v>
      </c>
      <c r="B778" s="57" t="s">
        <v>58</v>
      </c>
      <c r="C778" s="57" t="s">
        <v>66</v>
      </c>
      <c r="D778" s="57">
        <v>3</v>
      </c>
      <c r="E778" s="58" t="s">
        <v>1826</v>
      </c>
      <c r="F778" s="57" t="s">
        <v>419</v>
      </c>
      <c r="G778" s="57" t="s">
        <v>18</v>
      </c>
      <c r="H778" s="103">
        <v>183936000</v>
      </c>
      <c r="I778" s="103"/>
      <c r="J778" s="103"/>
      <c r="K778" s="103">
        <f t="shared" si="26"/>
        <v>183936000</v>
      </c>
      <c r="L778" s="29"/>
    </row>
    <row r="779" spans="1:12" ht="18" customHeight="1">
      <c r="A779" s="11">
        <v>773</v>
      </c>
      <c r="B779" s="59" t="s">
        <v>1919</v>
      </c>
      <c r="C779" s="59" t="s">
        <v>1975</v>
      </c>
      <c r="D779" s="59">
        <v>3</v>
      </c>
      <c r="E779" s="47" t="s">
        <v>2005</v>
      </c>
      <c r="F779" s="59" t="s">
        <v>419</v>
      </c>
      <c r="G779" s="59" t="s">
        <v>31</v>
      </c>
      <c r="H779" s="165">
        <v>9173000</v>
      </c>
      <c r="I779" s="165"/>
      <c r="J779" s="165"/>
      <c r="K779" s="165">
        <f t="shared" si="26"/>
        <v>9173000</v>
      </c>
      <c r="L779" s="46" t="s">
        <v>1984</v>
      </c>
    </row>
    <row r="780" spans="1:12" ht="18" customHeight="1">
      <c r="A780" s="11">
        <v>774</v>
      </c>
      <c r="B780" s="59" t="s">
        <v>1919</v>
      </c>
      <c r="C780" s="59" t="s">
        <v>1928</v>
      </c>
      <c r="D780" s="59">
        <v>3</v>
      </c>
      <c r="E780" s="47" t="s">
        <v>1989</v>
      </c>
      <c r="F780" s="59" t="s">
        <v>419</v>
      </c>
      <c r="G780" s="59" t="s">
        <v>18</v>
      </c>
      <c r="H780" s="165">
        <v>42994717</v>
      </c>
      <c r="I780" s="165">
        <v>0</v>
      </c>
      <c r="J780" s="165">
        <v>0</v>
      </c>
      <c r="K780" s="165">
        <f t="shared" si="26"/>
        <v>42994717</v>
      </c>
      <c r="L780" s="46"/>
    </row>
    <row r="781" spans="1:12" ht="18" customHeight="1">
      <c r="A781" s="11">
        <v>775</v>
      </c>
      <c r="B781" s="59" t="s">
        <v>1919</v>
      </c>
      <c r="C781" s="59" t="s">
        <v>1928</v>
      </c>
      <c r="D781" s="59">
        <v>3</v>
      </c>
      <c r="E781" s="47" t="s">
        <v>1990</v>
      </c>
      <c r="F781" s="59" t="s">
        <v>419</v>
      </c>
      <c r="G781" s="59" t="s">
        <v>31</v>
      </c>
      <c r="H781" s="165">
        <v>8257336</v>
      </c>
      <c r="I781" s="165">
        <v>0</v>
      </c>
      <c r="J781" s="165">
        <v>0</v>
      </c>
      <c r="K781" s="165">
        <f t="shared" si="26"/>
        <v>8257336</v>
      </c>
      <c r="L781" s="29" t="s">
        <v>523</v>
      </c>
    </row>
    <row r="782" spans="1:12" ht="18" customHeight="1">
      <c r="A782" s="11">
        <v>776</v>
      </c>
      <c r="B782" s="59" t="s">
        <v>1919</v>
      </c>
      <c r="C782" s="59" t="s">
        <v>2012</v>
      </c>
      <c r="D782" s="59">
        <v>3</v>
      </c>
      <c r="E782" s="47" t="s">
        <v>2013</v>
      </c>
      <c r="F782" s="59" t="s">
        <v>419</v>
      </c>
      <c r="G782" s="59" t="s">
        <v>18</v>
      </c>
      <c r="H782" s="165">
        <v>90000000</v>
      </c>
      <c r="I782" s="165">
        <v>0</v>
      </c>
      <c r="J782" s="165">
        <v>0</v>
      </c>
      <c r="K782" s="165">
        <f t="shared" si="26"/>
        <v>90000000</v>
      </c>
      <c r="L782" s="46"/>
    </row>
    <row r="783" spans="1:12" ht="18" customHeight="1">
      <c r="A783" s="11">
        <v>777</v>
      </c>
      <c r="B783" s="59" t="s">
        <v>1919</v>
      </c>
      <c r="C783" s="59" t="s">
        <v>1996</v>
      </c>
      <c r="D783" s="59">
        <v>3</v>
      </c>
      <c r="E783" s="47" t="s">
        <v>1997</v>
      </c>
      <c r="F783" s="59" t="s">
        <v>419</v>
      </c>
      <c r="G783" s="59" t="s">
        <v>26</v>
      </c>
      <c r="H783" s="165">
        <v>50000000</v>
      </c>
      <c r="I783" s="165">
        <v>0</v>
      </c>
      <c r="J783" s="165">
        <v>0</v>
      </c>
      <c r="K783" s="165">
        <f t="shared" si="26"/>
        <v>50000000</v>
      </c>
      <c r="L783" s="29"/>
    </row>
    <row r="784" spans="1:12" ht="18" customHeight="1">
      <c r="A784" s="11">
        <v>778</v>
      </c>
      <c r="B784" s="59" t="s">
        <v>1919</v>
      </c>
      <c r="C784" s="59" t="s">
        <v>1996</v>
      </c>
      <c r="D784" s="59">
        <v>3</v>
      </c>
      <c r="E784" s="47" t="s">
        <v>1998</v>
      </c>
      <c r="F784" s="59" t="s">
        <v>419</v>
      </c>
      <c r="G784" s="59" t="s">
        <v>1</v>
      </c>
      <c r="H784" s="165">
        <v>21230000</v>
      </c>
      <c r="I784" s="165">
        <v>0</v>
      </c>
      <c r="J784" s="165">
        <v>0</v>
      </c>
      <c r="K784" s="165">
        <f t="shared" si="26"/>
        <v>21230000</v>
      </c>
      <c r="L784" s="29"/>
    </row>
    <row r="785" spans="1:12" ht="18" customHeight="1">
      <c r="A785" s="11">
        <v>779</v>
      </c>
      <c r="B785" s="59" t="s">
        <v>1919</v>
      </c>
      <c r="C785" s="46" t="s">
        <v>115</v>
      </c>
      <c r="D785" s="46">
        <v>3</v>
      </c>
      <c r="E785" s="53" t="s">
        <v>2001</v>
      </c>
      <c r="F785" s="59" t="s">
        <v>419</v>
      </c>
      <c r="G785" s="59" t="s">
        <v>26</v>
      </c>
      <c r="H785" s="165">
        <v>60000000</v>
      </c>
      <c r="I785" s="165">
        <v>0</v>
      </c>
      <c r="J785" s="165">
        <v>0</v>
      </c>
      <c r="K785" s="165">
        <f t="shared" si="26"/>
        <v>60000000</v>
      </c>
      <c r="L785" s="59"/>
    </row>
    <row r="786" spans="1:12" ht="18" customHeight="1">
      <c r="A786" s="11">
        <v>780</v>
      </c>
      <c r="B786" s="59" t="s">
        <v>1919</v>
      </c>
      <c r="C786" s="46" t="s">
        <v>115</v>
      </c>
      <c r="D786" s="46">
        <v>3</v>
      </c>
      <c r="E786" s="53" t="s">
        <v>1999</v>
      </c>
      <c r="F786" s="59" t="s">
        <v>419</v>
      </c>
      <c r="G786" s="59" t="s">
        <v>0</v>
      </c>
      <c r="H786" s="165">
        <v>270563000</v>
      </c>
      <c r="I786" s="165">
        <v>0</v>
      </c>
      <c r="J786" s="165">
        <v>0</v>
      </c>
      <c r="K786" s="165">
        <f t="shared" si="26"/>
        <v>270563000</v>
      </c>
      <c r="L786" s="59"/>
    </row>
    <row r="787" spans="1:12" ht="18" customHeight="1">
      <c r="A787" s="11">
        <v>781</v>
      </c>
      <c r="B787" s="59" t="s">
        <v>1919</v>
      </c>
      <c r="C787" s="46" t="s">
        <v>115</v>
      </c>
      <c r="D787" s="46">
        <v>3</v>
      </c>
      <c r="E787" s="53" t="s">
        <v>2000</v>
      </c>
      <c r="F787" s="59" t="s">
        <v>419</v>
      </c>
      <c r="G787" s="59" t="s">
        <v>26</v>
      </c>
      <c r="H787" s="165">
        <v>73493000</v>
      </c>
      <c r="I787" s="165">
        <v>4500000</v>
      </c>
      <c r="J787" s="165">
        <v>0</v>
      </c>
      <c r="K787" s="165">
        <f t="shared" si="26"/>
        <v>77993000</v>
      </c>
      <c r="L787" s="59"/>
    </row>
    <row r="788" spans="1:12" ht="18" customHeight="1">
      <c r="A788" s="11">
        <v>782</v>
      </c>
      <c r="B788" s="59" t="s">
        <v>1919</v>
      </c>
      <c r="C788" s="46" t="s">
        <v>115</v>
      </c>
      <c r="D788" s="46">
        <v>3</v>
      </c>
      <c r="E788" s="53" t="s">
        <v>2004</v>
      </c>
      <c r="F788" s="59" t="s">
        <v>419</v>
      </c>
      <c r="G788" s="59" t="s">
        <v>26</v>
      </c>
      <c r="H788" s="165">
        <v>60000000</v>
      </c>
      <c r="I788" s="165">
        <v>0</v>
      </c>
      <c r="J788" s="165"/>
      <c r="K788" s="165">
        <f t="shared" si="26"/>
        <v>60000000</v>
      </c>
      <c r="L788" s="59"/>
    </row>
    <row r="789" spans="1:12" ht="18" customHeight="1">
      <c r="A789" s="11">
        <v>783</v>
      </c>
      <c r="B789" s="59" t="s">
        <v>1919</v>
      </c>
      <c r="C789" s="46" t="s">
        <v>115</v>
      </c>
      <c r="D789" s="46">
        <v>3</v>
      </c>
      <c r="E789" s="53" t="s">
        <v>2002</v>
      </c>
      <c r="F789" s="59" t="s">
        <v>419</v>
      </c>
      <c r="G789" s="59" t="s">
        <v>0</v>
      </c>
      <c r="H789" s="165">
        <v>242172000</v>
      </c>
      <c r="I789" s="165">
        <v>0</v>
      </c>
      <c r="J789" s="165">
        <v>0</v>
      </c>
      <c r="K789" s="165">
        <f t="shared" si="26"/>
        <v>242172000</v>
      </c>
      <c r="L789" s="59"/>
    </row>
    <row r="790" spans="1:12" ht="18" customHeight="1">
      <c r="A790" s="11">
        <v>784</v>
      </c>
      <c r="B790" s="59" t="s">
        <v>1919</v>
      </c>
      <c r="C790" s="46" t="s">
        <v>115</v>
      </c>
      <c r="D790" s="46">
        <v>3</v>
      </c>
      <c r="E790" s="53" t="s">
        <v>2003</v>
      </c>
      <c r="F790" s="59" t="s">
        <v>419</v>
      </c>
      <c r="G790" s="59" t="s">
        <v>26</v>
      </c>
      <c r="H790" s="165">
        <v>41053000</v>
      </c>
      <c r="I790" s="165">
        <v>3902000</v>
      </c>
      <c r="J790" s="165"/>
      <c r="K790" s="165">
        <f t="shared" si="26"/>
        <v>44955000</v>
      </c>
      <c r="L790" s="59"/>
    </row>
    <row r="791" spans="1:12" ht="18" customHeight="1">
      <c r="A791" s="11">
        <v>785</v>
      </c>
      <c r="B791" s="59" t="s">
        <v>1919</v>
      </c>
      <c r="C791" s="59" t="s">
        <v>540</v>
      </c>
      <c r="D791" s="59">
        <v>3</v>
      </c>
      <c r="E791" s="47" t="s">
        <v>1982</v>
      </c>
      <c r="F791" s="59" t="s">
        <v>417</v>
      </c>
      <c r="G791" s="59" t="s">
        <v>26</v>
      </c>
      <c r="H791" s="165">
        <v>6950000000</v>
      </c>
      <c r="I791" s="165"/>
      <c r="J791" s="165"/>
      <c r="K791" s="165">
        <f t="shared" si="26"/>
        <v>6950000000</v>
      </c>
      <c r="L791" s="46"/>
    </row>
    <row r="792" spans="1:12" ht="18" customHeight="1">
      <c r="A792" s="11">
        <v>786</v>
      </c>
      <c r="B792" s="59" t="s">
        <v>1919</v>
      </c>
      <c r="C792" s="59" t="s">
        <v>540</v>
      </c>
      <c r="D792" s="59">
        <v>3</v>
      </c>
      <c r="E792" s="47" t="s">
        <v>1983</v>
      </c>
      <c r="F792" s="59" t="s">
        <v>419</v>
      </c>
      <c r="G792" s="59" t="s">
        <v>31</v>
      </c>
      <c r="H792" s="165">
        <v>9950000</v>
      </c>
      <c r="I792" s="165"/>
      <c r="J792" s="165"/>
      <c r="K792" s="165">
        <f t="shared" si="26"/>
        <v>9950000</v>
      </c>
      <c r="L792" s="46" t="s">
        <v>1984</v>
      </c>
    </row>
    <row r="793" spans="1:12" ht="18" customHeight="1">
      <c r="A793" s="11">
        <v>787</v>
      </c>
      <c r="B793" s="59" t="s">
        <v>1919</v>
      </c>
      <c r="C793" s="59" t="s">
        <v>1977</v>
      </c>
      <c r="D793" s="59">
        <v>3</v>
      </c>
      <c r="E793" s="47" t="s">
        <v>2015</v>
      </c>
      <c r="F793" s="59" t="s">
        <v>419</v>
      </c>
      <c r="G793" s="59" t="s">
        <v>26</v>
      </c>
      <c r="H793" s="165">
        <v>100000000</v>
      </c>
      <c r="I793" s="165">
        <v>0</v>
      </c>
      <c r="J793" s="165">
        <v>0</v>
      </c>
      <c r="K793" s="165">
        <f t="shared" si="26"/>
        <v>100000000</v>
      </c>
      <c r="L793" s="59"/>
    </row>
    <row r="794" spans="1:12" ht="18" customHeight="1">
      <c r="A794" s="11">
        <v>788</v>
      </c>
      <c r="B794" s="59" t="s">
        <v>1919</v>
      </c>
      <c r="C794" s="59" t="s">
        <v>1977</v>
      </c>
      <c r="D794" s="59">
        <v>3</v>
      </c>
      <c r="E794" s="47" t="s">
        <v>2014</v>
      </c>
      <c r="F794" s="59" t="s">
        <v>419</v>
      </c>
      <c r="G794" s="59" t="s">
        <v>26</v>
      </c>
      <c r="H794" s="165">
        <v>70000000</v>
      </c>
      <c r="I794" s="165">
        <v>0</v>
      </c>
      <c r="J794" s="165">
        <v>0</v>
      </c>
      <c r="K794" s="165">
        <f t="shared" si="26"/>
        <v>70000000</v>
      </c>
      <c r="L794" s="46"/>
    </row>
    <row r="795" spans="1:12" ht="18" customHeight="1">
      <c r="A795" s="11">
        <v>789</v>
      </c>
      <c r="B795" s="46" t="s">
        <v>1919</v>
      </c>
      <c r="C795" s="46" t="s">
        <v>1920</v>
      </c>
      <c r="D795" s="59">
        <v>3</v>
      </c>
      <c r="E795" s="53" t="s">
        <v>1995</v>
      </c>
      <c r="F795" s="59" t="s">
        <v>419</v>
      </c>
      <c r="G795" s="59" t="s">
        <v>18</v>
      </c>
      <c r="H795" s="165">
        <v>130000000</v>
      </c>
      <c r="I795" s="165">
        <v>0</v>
      </c>
      <c r="J795" s="165"/>
      <c r="K795" s="165">
        <f t="shared" si="26"/>
        <v>130000000</v>
      </c>
      <c r="L795" s="29"/>
    </row>
    <row r="796" spans="1:12" ht="18" customHeight="1">
      <c r="A796" s="11">
        <v>790</v>
      </c>
      <c r="B796" s="46" t="s">
        <v>1919</v>
      </c>
      <c r="C796" s="46" t="s">
        <v>1985</v>
      </c>
      <c r="D796" s="59">
        <v>3</v>
      </c>
      <c r="E796" s="47" t="s">
        <v>1986</v>
      </c>
      <c r="F796" s="59" t="s">
        <v>419</v>
      </c>
      <c r="G796" s="59" t="s">
        <v>18</v>
      </c>
      <c r="H796" s="165">
        <v>141330938</v>
      </c>
      <c r="I796" s="165"/>
      <c r="J796" s="165"/>
      <c r="K796" s="165">
        <f t="shared" si="26"/>
        <v>141330938</v>
      </c>
      <c r="L796" s="46"/>
    </row>
    <row r="797" spans="1:12" ht="18" customHeight="1">
      <c r="A797" s="11">
        <v>791</v>
      </c>
      <c r="B797" s="59" t="s">
        <v>1919</v>
      </c>
      <c r="C797" s="59" t="s">
        <v>1987</v>
      </c>
      <c r="D797" s="59">
        <v>3</v>
      </c>
      <c r="E797" s="47" t="s">
        <v>1988</v>
      </c>
      <c r="F797" s="59" t="s">
        <v>419</v>
      </c>
      <c r="G797" s="59" t="s">
        <v>1</v>
      </c>
      <c r="H797" s="165">
        <v>88000000</v>
      </c>
      <c r="I797" s="165"/>
      <c r="J797" s="165"/>
      <c r="K797" s="165">
        <f t="shared" si="26"/>
        <v>88000000</v>
      </c>
      <c r="L797" s="46"/>
    </row>
    <row r="798" spans="1:12" ht="18" customHeight="1">
      <c r="A798" s="11">
        <v>792</v>
      </c>
      <c r="B798" s="46" t="s">
        <v>1919</v>
      </c>
      <c r="C798" s="46" t="s">
        <v>1359</v>
      </c>
      <c r="D798" s="46">
        <v>3</v>
      </c>
      <c r="E798" s="53" t="s">
        <v>1994</v>
      </c>
      <c r="F798" s="46" t="s">
        <v>419</v>
      </c>
      <c r="G798" s="46" t="s">
        <v>0</v>
      </c>
      <c r="H798" s="133">
        <v>80000000</v>
      </c>
      <c r="I798" s="133">
        <v>0</v>
      </c>
      <c r="J798" s="133">
        <v>0</v>
      </c>
      <c r="K798" s="165">
        <f t="shared" si="26"/>
        <v>80000000</v>
      </c>
      <c r="L798" s="29"/>
    </row>
    <row r="799" spans="1:12" ht="18" customHeight="1">
      <c r="A799" s="11">
        <v>793</v>
      </c>
      <c r="B799" s="59" t="s">
        <v>1919</v>
      </c>
      <c r="C799" s="59" t="s">
        <v>171</v>
      </c>
      <c r="D799" s="59">
        <v>3</v>
      </c>
      <c r="E799" s="47" t="s">
        <v>1992</v>
      </c>
      <c r="F799" s="59" t="s">
        <v>149</v>
      </c>
      <c r="G799" s="59" t="s">
        <v>0</v>
      </c>
      <c r="H799" s="165">
        <v>150000000</v>
      </c>
      <c r="I799" s="165"/>
      <c r="J799" s="165"/>
      <c r="K799" s="165">
        <f t="shared" si="26"/>
        <v>150000000</v>
      </c>
      <c r="L799" s="29"/>
    </row>
    <row r="800" spans="1:12" ht="18" customHeight="1">
      <c r="A800" s="11">
        <v>794</v>
      </c>
      <c r="B800" s="59" t="s">
        <v>1919</v>
      </c>
      <c r="C800" s="59" t="s">
        <v>171</v>
      </c>
      <c r="D800" s="59">
        <v>3</v>
      </c>
      <c r="E800" s="47" t="s">
        <v>1993</v>
      </c>
      <c r="F800" s="169" t="s">
        <v>419</v>
      </c>
      <c r="G800" s="59" t="s">
        <v>0</v>
      </c>
      <c r="H800" s="165">
        <v>40000000</v>
      </c>
      <c r="I800" s="165"/>
      <c r="J800" s="165"/>
      <c r="K800" s="165">
        <f t="shared" si="26"/>
        <v>40000000</v>
      </c>
      <c r="L800" s="29"/>
    </row>
    <row r="801" spans="1:12" ht="18" customHeight="1">
      <c r="A801" s="11">
        <v>795</v>
      </c>
      <c r="B801" s="59" t="s">
        <v>1919</v>
      </c>
      <c r="C801" s="59" t="s">
        <v>171</v>
      </c>
      <c r="D801" s="59">
        <v>3</v>
      </c>
      <c r="E801" s="53" t="s">
        <v>1991</v>
      </c>
      <c r="F801" s="59" t="s">
        <v>419</v>
      </c>
      <c r="G801" s="59" t="s">
        <v>0</v>
      </c>
      <c r="H801" s="165">
        <v>300000000</v>
      </c>
      <c r="I801" s="165"/>
      <c r="J801" s="165"/>
      <c r="K801" s="165">
        <f t="shared" si="26"/>
        <v>300000000</v>
      </c>
      <c r="L801" s="59"/>
    </row>
    <row r="802" spans="1:12" ht="18" customHeight="1">
      <c r="A802" s="11">
        <v>796</v>
      </c>
      <c r="B802" s="46" t="s">
        <v>1919</v>
      </c>
      <c r="C802" s="59" t="s">
        <v>2006</v>
      </c>
      <c r="D802" s="59">
        <v>3</v>
      </c>
      <c r="E802" s="47" t="s">
        <v>2007</v>
      </c>
      <c r="F802" s="59" t="s">
        <v>149</v>
      </c>
      <c r="G802" s="59" t="s">
        <v>18</v>
      </c>
      <c r="H802" s="165">
        <v>199750000</v>
      </c>
      <c r="I802" s="165">
        <v>0</v>
      </c>
      <c r="J802" s="165">
        <v>0</v>
      </c>
      <c r="K802" s="165">
        <f t="shared" si="26"/>
        <v>199750000</v>
      </c>
      <c r="L802" s="46"/>
    </row>
    <row r="803" spans="1:12" ht="18" customHeight="1">
      <c r="A803" s="11">
        <v>797</v>
      </c>
      <c r="B803" s="46" t="s">
        <v>1919</v>
      </c>
      <c r="C803" s="59" t="s">
        <v>2006</v>
      </c>
      <c r="D803" s="46">
        <v>3</v>
      </c>
      <c r="E803" s="53" t="s">
        <v>2011</v>
      </c>
      <c r="F803" s="59" t="s">
        <v>419</v>
      </c>
      <c r="G803" s="59" t="s">
        <v>1</v>
      </c>
      <c r="H803" s="165">
        <v>246636241</v>
      </c>
      <c r="I803" s="165"/>
      <c r="J803" s="165"/>
      <c r="K803" s="165">
        <f t="shared" si="26"/>
        <v>246636241</v>
      </c>
      <c r="L803" s="29"/>
    </row>
    <row r="804" spans="1:12" ht="18" customHeight="1">
      <c r="A804" s="11">
        <v>798</v>
      </c>
      <c r="B804" s="46" t="s">
        <v>1919</v>
      </c>
      <c r="C804" s="59" t="s">
        <v>2006</v>
      </c>
      <c r="D804" s="59">
        <v>3</v>
      </c>
      <c r="E804" s="53" t="s">
        <v>2008</v>
      </c>
      <c r="F804" s="59" t="s">
        <v>419</v>
      </c>
      <c r="G804" s="59" t="s">
        <v>1</v>
      </c>
      <c r="H804" s="165">
        <v>280570976</v>
      </c>
      <c r="I804" s="165"/>
      <c r="J804" s="165"/>
      <c r="K804" s="165">
        <f t="shared" si="26"/>
        <v>280570976</v>
      </c>
      <c r="L804" s="29"/>
    </row>
    <row r="805" spans="1:12" ht="18" customHeight="1">
      <c r="A805" s="11">
        <v>799</v>
      </c>
      <c r="B805" s="46" t="s">
        <v>1919</v>
      </c>
      <c r="C805" s="59" t="s">
        <v>2006</v>
      </c>
      <c r="D805" s="46">
        <v>3</v>
      </c>
      <c r="E805" s="53" t="s">
        <v>2010</v>
      </c>
      <c r="F805" s="59" t="s">
        <v>419</v>
      </c>
      <c r="G805" s="59" t="s">
        <v>1</v>
      </c>
      <c r="H805" s="165">
        <v>48199218</v>
      </c>
      <c r="I805" s="165"/>
      <c r="J805" s="165"/>
      <c r="K805" s="165">
        <f t="shared" si="26"/>
        <v>48199218</v>
      </c>
      <c r="L805" s="29"/>
    </row>
    <row r="806" spans="1:12" ht="18" customHeight="1">
      <c r="A806" s="11">
        <v>800</v>
      </c>
      <c r="B806" s="46" t="s">
        <v>1919</v>
      </c>
      <c r="C806" s="59" t="s">
        <v>2006</v>
      </c>
      <c r="D806" s="46">
        <v>3</v>
      </c>
      <c r="E806" s="53" t="s">
        <v>2009</v>
      </c>
      <c r="F806" s="59" t="s">
        <v>419</v>
      </c>
      <c r="G806" s="59" t="s">
        <v>1</v>
      </c>
      <c r="H806" s="165">
        <v>260936864</v>
      </c>
      <c r="I806" s="165"/>
      <c r="J806" s="165"/>
      <c r="K806" s="165">
        <f t="shared" si="26"/>
        <v>260936864</v>
      </c>
      <c r="L806" s="29"/>
    </row>
    <row r="807" spans="1:12" ht="18" customHeight="1">
      <c r="A807" s="11">
        <v>801</v>
      </c>
      <c r="B807" s="12" t="s">
        <v>2232</v>
      </c>
      <c r="C807" s="12" t="s">
        <v>2233</v>
      </c>
      <c r="D807" s="57">
        <v>3</v>
      </c>
      <c r="E807" s="71" t="s">
        <v>2355</v>
      </c>
      <c r="F807" s="57" t="s">
        <v>419</v>
      </c>
      <c r="G807" s="57" t="s">
        <v>18</v>
      </c>
      <c r="H807" s="103">
        <v>1500000000</v>
      </c>
      <c r="I807" s="103">
        <v>0</v>
      </c>
      <c r="J807" s="103">
        <v>0</v>
      </c>
      <c r="K807" s="103">
        <f t="shared" si="26"/>
        <v>1500000000</v>
      </c>
      <c r="L807" s="57"/>
    </row>
    <row r="808" spans="1:12" ht="18" customHeight="1">
      <c r="A808" s="11">
        <v>802</v>
      </c>
      <c r="B808" s="32" t="s">
        <v>2232</v>
      </c>
      <c r="C808" s="32" t="s">
        <v>63</v>
      </c>
      <c r="D808" s="32">
        <v>3</v>
      </c>
      <c r="E808" s="39" t="s">
        <v>2356</v>
      </c>
      <c r="F808" s="32" t="s">
        <v>419</v>
      </c>
      <c r="G808" s="32" t="s">
        <v>18</v>
      </c>
      <c r="H808" s="45">
        <f>1831000000*0.04</f>
        <v>73240000</v>
      </c>
      <c r="I808" s="103">
        <v>0</v>
      </c>
      <c r="J808" s="103">
        <v>0</v>
      </c>
      <c r="K808" s="45">
        <f t="shared" si="26"/>
        <v>73240000</v>
      </c>
      <c r="L808" s="29"/>
    </row>
    <row r="809" spans="1:12" ht="18" customHeight="1">
      <c r="A809" s="11">
        <v>803</v>
      </c>
      <c r="B809" s="32" t="s">
        <v>2232</v>
      </c>
      <c r="C809" s="32" t="s">
        <v>63</v>
      </c>
      <c r="D809" s="32">
        <v>3</v>
      </c>
      <c r="E809" s="39" t="s">
        <v>2357</v>
      </c>
      <c r="F809" s="32" t="s">
        <v>419</v>
      </c>
      <c r="G809" s="32" t="s">
        <v>18</v>
      </c>
      <c r="H809" s="45">
        <f>2121000000*0.04</f>
        <v>84840000</v>
      </c>
      <c r="I809" s="103">
        <v>0</v>
      </c>
      <c r="J809" s="103">
        <v>0</v>
      </c>
      <c r="K809" s="45">
        <f t="shared" si="26"/>
        <v>84840000</v>
      </c>
      <c r="L809" s="29"/>
    </row>
    <row r="810" spans="1:12" ht="18" customHeight="1">
      <c r="A810" s="11">
        <v>804</v>
      </c>
      <c r="B810" s="32" t="s">
        <v>2232</v>
      </c>
      <c r="C810" s="32" t="s">
        <v>2237</v>
      </c>
      <c r="D810" s="32">
        <v>3</v>
      </c>
      <c r="E810" s="39" t="s">
        <v>2360</v>
      </c>
      <c r="F810" s="32" t="s">
        <v>419</v>
      </c>
      <c r="G810" s="32" t="s">
        <v>0</v>
      </c>
      <c r="H810" s="45">
        <v>470000000</v>
      </c>
      <c r="I810" s="103">
        <v>0</v>
      </c>
      <c r="J810" s="103">
        <v>0</v>
      </c>
      <c r="K810" s="45">
        <f t="shared" si="26"/>
        <v>470000000</v>
      </c>
      <c r="L810" s="29"/>
    </row>
    <row r="811" spans="1:12" ht="18" customHeight="1">
      <c r="A811" s="11">
        <v>805</v>
      </c>
      <c r="B811" s="32" t="s">
        <v>79</v>
      </c>
      <c r="C811" s="32" t="s">
        <v>82</v>
      </c>
      <c r="D811" s="32">
        <v>3</v>
      </c>
      <c r="E811" s="60" t="s">
        <v>2363</v>
      </c>
      <c r="F811" s="32" t="s">
        <v>419</v>
      </c>
      <c r="G811" s="32" t="s">
        <v>18</v>
      </c>
      <c r="H811" s="186">
        <v>91649000</v>
      </c>
      <c r="I811" s="103">
        <v>0</v>
      </c>
      <c r="J811" s="103">
        <v>0</v>
      </c>
      <c r="K811" s="45">
        <f t="shared" si="26"/>
        <v>91649000</v>
      </c>
      <c r="L811" s="29"/>
    </row>
    <row r="812" spans="1:12" ht="18" customHeight="1">
      <c r="A812" s="11">
        <v>806</v>
      </c>
      <c r="B812" s="32" t="s">
        <v>79</v>
      </c>
      <c r="C812" s="32" t="s">
        <v>82</v>
      </c>
      <c r="D812" s="32">
        <v>3</v>
      </c>
      <c r="E812" s="60" t="s">
        <v>2362</v>
      </c>
      <c r="F812" s="32" t="s">
        <v>419</v>
      </c>
      <c r="G812" s="32" t="s">
        <v>18</v>
      </c>
      <c r="H812" s="186">
        <v>146155000</v>
      </c>
      <c r="I812" s="103">
        <v>0</v>
      </c>
      <c r="J812" s="103">
        <v>0</v>
      </c>
      <c r="K812" s="45">
        <f t="shared" si="26"/>
        <v>146155000</v>
      </c>
      <c r="L812" s="29"/>
    </row>
    <row r="813" spans="1:12" ht="18" customHeight="1">
      <c r="A813" s="11">
        <v>807</v>
      </c>
      <c r="B813" s="32" t="s">
        <v>79</v>
      </c>
      <c r="C813" s="32" t="s">
        <v>82</v>
      </c>
      <c r="D813" s="32">
        <v>3</v>
      </c>
      <c r="E813" s="60" t="s">
        <v>2364</v>
      </c>
      <c r="F813" s="32" t="s">
        <v>419</v>
      </c>
      <c r="G813" s="32" t="s">
        <v>18</v>
      </c>
      <c r="H813" s="186">
        <v>110148000</v>
      </c>
      <c r="I813" s="103">
        <v>0</v>
      </c>
      <c r="J813" s="103">
        <v>0</v>
      </c>
      <c r="K813" s="45">
        <f t="shared" si="26"/>
        <v>110148000</v>
      </c>
      <c r="L813" s="29"/>
    </row>
    <row r="814" spans="1:12" ht="18" customHeight="1">
      <c r="A814" s="11">
        <v>808</v>
      </c>
      <c r="B814" s="12" t="s">
        <v>2232</v>
      </c>
      <c r="C814" s="32" t="s">
        <v>2237</v>
      </c>
      <c r="D814" s="57">
        <v>3</v>
      </c>
      <c r="E814" s="71" t="s">
        <v>2361</v>
      </c>
      <c r="F814" s="57" t="s">
        <v>419</v>
      </c>
      <c r="G814" s="57" t="s">
        <v>26</v>
      </c>
      <c r="H814" s="103">
        <v>1815000000</v>
      </c>
      <c r="I814" s="103">
        <v>0</v>
      </c>
      <c r="J814" s="103">
        <v>0</v>
      </c>
      <c r="K814" s="103">
        <f t="shared" si="26"/>
        <v>1815000000</v>
      </c>
      <c r="L814" s="12"/>
    </row>
    <row r="815" spans="1:12" ht="18" customHeight="1">
      <c r="A815" s="11">
        <v>809</v>
      </c>
      <c r="B815" s="32" t="s">
        <v>2232</v>
      </c>
      <c r="C815" s="32" t="s">
        <v>2237</v>
      </c>
      <c r="D815" s="32">
        <v>3</v>
      </c>
      <c r="E815" s="39" t="s">
        <v>2359</v>
      </c>
      <c r="F815" s="32" t="s">
        <v>419</v>
      </c>
      <c r="G815" s="32" t="s">
        <v>0</v>
      </c>
      <c r="H815" s="45">
        <v>470000000</v>
      </c>
      <c r="I815" s="103">
        <v>0</v>
      </c>
      <c r="J815" s="103">
        <v>0</v>
      </c>
      <c r="K815" s="45">
        <f t="shared" si="26"/>
        <v>470000000</v>
      </c>
      <c r="L815" s="32"/>
    </row>
    <row r="816" spans="1:12" ht="18" customHeight="1">
      <c r="A816" s="11">
        <v>810</v>
      </c>
      <c r="B816" s="32" t="s">
        <v>2232</v>
      </c>
      <c r="C816" s="32" t="s">
        <v>59</v>
      </c>
      <c r="D816" s="32">
        <v>3</v>
      </c>
      <c r="E816" s="39" t="s">
        <v>2358</v>
      </c>
      <c r="F816" s="32" t="s">
        <v>419</v>
      </c>
      <c r="G816" s="32" t="s">
        <v>26</v>
      </c>
      <c r="H816" s="81">
        <v>120000000</v>
      </c>
      <c r="I816" s="103">
        <v>0</v>
      </c>
      <c r="J816" s="103">
        <v>0</v>
      </c>
      <c r="K816" s="81">
        <v>120000000</v>
      </c>
      <c r="L816" s="29"/>
    </row>
    <row r="817" spans="1:12" ht="18" customHeight="1">
      <c r="A817" s="11">
        <v>811</v>
      </c>
      <c r="B817" s="32" t="s">
        <v>85</v>
      </c>
      <c r="C817" s="32" t="s">
        <v>164</v>
      </c>
      <c r="D817" s="32">
        <v>3</v>
      </c>
      <c r="E817" s="39" t="s">
        <v>2476</v>
      </c>
      <c r="F817" s="32" t="s">
        <v>419</v>
      </c>
      <c r="G817" s="32" t="s">
        <v>18</v>
      </c>
      <c r="H817" s="45">
        <v>36709576</v>
      </c>
      <c r="I817" s="45">
        <v>0</v>
      </c>
      <c r="J817" s="45">
        <v>0</v>
      </c>
      <c r="K817" s="45">
        <f t="shared" ref="K817:K838" si="27">H817+I817+J817</f>
        <v>36709576</v>
      </c>
      <c r="L817" s="29"/>
    </row>
    <row r="818" spans="1:12" ht="18" customHeight="1">
      <c r="A818" s="11">
        <v>812</v>
      </c>
      <c r="B818" s="32" t="s">
        <v>85</v>
      </c>
      <c r="C818" s="32" t="s">
        <v>164</v>
      </c>
      <c r="D818" s="32">
        <v>3</v>
      </c>
      <c r="E818" s="39" t="s">
        <v>2474</v>
      </c>
      <c r="F818" s="32" t="s">
        <v>419</v>
      </c>
      <c r="G818" s="32" t="s">
        <v>4735</v>
      </c>
      <c r="H818" s="45">
        <v>1000000</v>
      </c>
      <c r="I818" s="45"/>
      <c r="J818" s="45"/>
      <c r="K818" s="45">
        <f t="shared" si="27"/>
        <v>1000000</v>
      </c>
      <c r="L818" s="69" t="s">
        <v>1105</v>
      </c>
    </row>
    <row r="819" spans="1:12" ht="18" customHeight="1">
      <c r="A819" s="11">
        <v>813</v>
      </c>
      <c r="B819" s="32" t="s">
        <v>85</v>
      </c>
      <c r="C819" s="32" t="s">
        <v>164</v>
      </c>
      <c r="D819" s="32">
        <v>3</v>
      </c>
      <c r="E819" s="39" t="s">
        <v>2472</v>
      </c>
      <c r="F819" s="32" t="s">
        <v>419</v>
      </c>
      <c r="G819" s="32" t="s">
        <v>18</v>
      </c>
      <c r="H819" s="45">
        <v>56000000</v>
      </c>
      <c r="I819" s="45"/>
      <c r="J819" s="45"/>
      <c r="K819" s="45">
        <f t="shared" si="27"/>
        <v>56000000</v>
      </c>
      <c r="L819" s="29"/>
    </row>
    <row r="820" spans="1:12" ht="18" customHeight="1">
      <c r="A820" s="11">
        <v>814</v>
      </c>
      <c r="B820" s="32" t="s">
        <v>85</v>
      </c>
      <c r="C820" s="32" t="s">
        <v>164</v>
      </c>
      <c r="D820" s="32">
        <v>3</v>
      </c>
      <c r="E820" s="39" t="s">
        <v>2473</v>
      </c>
      <c r="F820" s="32" t="s">
        <v>419</v>
      </c>
      <c r="G820" s="32" t="s">
        <v>18</v>
      </c>
      <c r="H820" s="45">
        <v>5000000</v>
      </c>
      <c r="I820" s="45"/>
      <c r="J820" s="45">
        <v>100000</v>
      </c>
      <c r="K820" s="45">
        <f t="shared" si="27"/>
        <v>5100000</v>
      </c>
      <c r="L820" s="29"/>
    </row>
    <row r="821" spans="1:12" ht="18" customHeight="1">
      <c r="A821" s="11">
        <v>815</v>
      </c>
      <c r="B821" s="32" t="s">
        <v>85</v>
      </c>
      <c r="C821" s="32" t="s">
        <v>2536</v>
      </c>
      <c r="D821" s="32">
        <v>3</v>
      </c>
      <c r="E821" s="39" t="s">
        <v>2467</v>
      </c>
      <c r="F821" s="32" t="s">
        <v>469</v>
      </c>
      <c r="G821" s="32" t="s">
        <v>18</v>
      </c>
      <c r="H821" s="45">
        <v>33359739</v>
      </c>
      <c r="I821" s="45">
        <v>0</v>
      </c>
      <c r="J821" s="45">
        <v>0</v>
      </c>
      <c r="K821" s="45">
        <f t="shared" si="27"/>
        <v>33359739</v>
      </c>
      <c r="L821" s="29"/>
    </row>
    <row r="822" spans="1:12" ht="18" customHeight="1">
      <c r="A822" s="11">
        <v>816</v>
      </c>
      <c r="B822" s="32" t="s">
        <v>85</v>
      </c>
      <c r="C822" s="32" t="s">
        <v>2536</v>
      </c>
      <c r="D822" s="32">
        <v>3</v>
      </c>
      <c r="E822" s="39" t="s">
        <v>2466</v>
      </c>
      <c r="F822" s="32" t="s">
        <v>469</v>
      </c>
      <c r="G822" s="32" t="s">
        <v>18</v>
      </c>
      <c r="H822" s="45">
        <v>43206460</v>
      </c>
      <c r="I822" s="45"/>
      <c r="J822" s="45"/>
      <c r="K822" s="45">
        <f t="shared" si="27"/>
        <v>43206460</v>
      </c>
      <c r="L822" s="29"/>
    </row>
    <row r="823" spans="1:12" ht="18" customHeight="1">
      <c r="A823" s="11">
        <v>817</v>
      </c>
      <c r="B823" s="32" t="s">
        <v>85</v>
      </c>
      <c r="C823" s="32" t="s">
        <v>86</v>
      </c>
      <c r="D823" s="32">
        <v>3</v>
      </c>
      <c r="E823" s="39" t="s">
        <v>2465</v>
      </c>
      <c r="F823" s="32" t="s">
        <v>469</v>
      </c>
      <c r="G823" s="32" t="s">
        <v>26</v>
      </c>
      <c r="H823" s="45">
        <v>29615106</v>
      </c>
      <c r="I823" s="45"/>
      <c r="J823" s="45"/>
      <c r="K823" s="45">
        <f t="shared" si="27"/>
        <v>29615106</v>
      </c>
      <c r="L823" s="29"/>
    </row>
    <row r="824" spans="1:12" ht="18" customHeight="1">
      <c r="A824" s="11">
        <v>818</v>
      </c>
      <c r="B824" s="32" t="s">
        <v>85</v>
      </c>
      <c r="C824" s="32" t="s">
        <v>86</v>
      </c>
      <c r="D824" s="32">
        <v>3</v>
      </c>
      <c r="E824" s="39" t="s">
        <v>2464</v>
      </c>
      <c r="F824" s="32" t="s">
        <v>469</v>
      </c>
      <c r="G824" s="32" t="s">
        <v>26</v>
      </c>
      <c r="H824" s="45">
        <v>114000000</v>
      </c>
      <c r="I824" s="45"/>
      <c r="J824" s="45"/>
      <c r="K824" s="45">
        <f t="shared" si="27"/>
        <v>114000000</v>
      </c>
      <c r="L824" s="29"/>
    </row>
    <row r="825" spans="1:12" ht="18" customHeight="1">
      <c r="A825" s="11">
        <v>819</v>
      </c>
      <c r="B825" s="32" t="s">
        <v>85</v>
      </c>
      <c r="C825" s="32" t="s">
        <v>2537</v>
      </c>
      <c r="D825" s="32">
        <v>3</v>
      </c>
      <c r="E825" s="39" t="s">
        <v>2470</v>
      </c>
      <c r="F825" s="32" t="s">
        <v>469</v>
      </c>
      <c r="G825" s="32" t="s">
        <v>26</v>
      </c>
      <c r="H825" s="45">
        <v>31465351</v>
      </c>
      <c r="I825" s="45">
        <v>0</v>
      </c>
      <c r="J825" s="45">
        <v>0</v>
      </c>
      <c r="K825" s="45">
        <f t="shared" si="27"/>
        <v>31465351</v>
      </c>
      <c r="L825" s="29"/>
    </row>
    <row r="826" spans="1:12" ht="18" customHeight="1">
      <c r="A826" s="11">
        <v>820</v>
      </c>
      <c r="B826" s="32" t="s">
        <v>85</v>
      </c>
      <c r="C826" s="32" t="s">
        <v>87</v>
      </c>
      <c r="D826" s="32">
        <v>3</v>
      </c>
      <c r="E826" s="39" t="s">
        <v>2471</v>
      </c>
      <c r="F826" s="32" t="s">
        <v>469</v>
      </c>
      <c r="G826" s="32" t="s">
        <v>26</v>
      </c>
      <c r="H826" s="45">
        <v>50000000</v>
      </c>
      <c r="I826" s="45">
        <v>0</v>
      </c>
      <c r="J826" s="45">
        <v>0</v>
      </c>
      <c r="K826" s="45">
        <f t="shared" si="27"/>
        <v>50000000</v>
      </c>
      <c r="L826" s="29"/>
    </row>
    <row r="827" spans="1:12" ht="18" customHeight="1">
      <c r="A827" s="11">
        <v>821</v>
      </c>
      <c r="B827" s="32" t="s">
        <v>85</v>
      </c>
      <c r="C827" s="32" t="s">
        <v>2537</v>
      </c>
      <c r="D827" s="32">
        <v>3</v>
      </c>
      <c r="E827" s="39" t="s">
        <v>2469</v>
      </c>
      <c r="F827" s="32" t="s">
        <v>469</v>
      </c>
      <c r="G827" s="32" t="s">
        <v>26</v>
      </c>
      <c r="H827" s="45">
        <v>40205726</v>
      </c>
      <c r="I827" s="45">
        <v>0</v>
      </c>
      <c r="J827" s="45">
        <v>0</v>
      </c>
      <c r="K827" s="45">
        <f t="shared" si="27"/>
        <v>40205726</v>
      </c>
      <c r="L827" s="29"/>
    </row>
    <row r="828" spans="1:12" ht="18" customHeight="1">
      <c r="A828" s="11">
        <v>822</v>
      </c>
      <c r="B828" s="32" t="s">
        <v>85</v>
      </c>
      <c r="C828" s="32" t="s">
        <v>2537</v>
      </c>
      <c r="D828" s="32">
        <v>3</v>
      </c>
      <c r="E828" s="39" t="s">
        <v>2468</v>
      </c>
      <c r="F828" s="32" t="s">
        <v>469</v>
      </c>
      <c r="G828" s="32" t="s">
        <v>26</v>
      </c>
      <c r="H828" s="45">
        <v>149000000</v>
      </c>
      <c r="I828" s="45">
        <v>0</v>
      </c>
      <c r="J828" s="45">
        <v>0</v>
      </c>
      <c r="K828" s="45">
        <f t="shared" si="27"/>
        <v>149000000</v>
      </c>
      <c r="L828" s="29"/>
    </row>
    <row r="829" spans="1:12" ht="18" customHeight="1">
      <c r="A829" s="11">
        <v>823</v>
      </c>
      <c r="B829" s="32" t="s">
        <v>85</v>
      </c>
      <c r="C829" s="32" t="s">
        <v>35</v>
      </c>
      <c r="D829" s="32">
        <v>3</v>
      </c>
      <c r="E829" s="39" t="s">
        <v>2460</v>
      </c>
      <c r="F829" s="32" t="s">
        <v>419</v>
      </c>
      <c r="G829" s="32" t="s">
        <v>26</v>
      </c>
      <c r="H829" s="45">
        <v>35000000</v>
      </c>
      <c r="I829" s="45">
        <v>0</v>
      </c>
      <c r="J829" s="45">
        <v>0</v>
      </c>
      <c r="K829" s="45">
        <f t="shared" si="27"/>
        <v>35000000</v>
      </c>
      <c r="L829" s="29"/>
    </row>
    <row r="830" spans="1:12" ht="18" customHeight="1">
      <c r="A830" s="11">
        <v>824</v>
      </c>
      <c r="B830" s="32" t="s">
        <v>85</v>
      </c>
      <c r="C830" s="32" t="s">
        <v>35</v>
      </c>
      <c r="D830" s="32">
        <v>3</v>
      </c>
      <c r="E830" s="39" t="s">
        <v>2459</v>
      </c>
      <c r="F830" s="32" t="s">
        <v>25</v>
      </c>
      <c r="G830" s="32" t="s">
        <v>18</v>
      </c>
      <c r="H830" s="45">
        <v>902541692</v>
      </c>
      <c r="I830" s="45">
        <v>0</v>
      </c>
      <c r="J830" s="45">
        <v>0</v>
      </c>
      <c r="K830" s="45">
        <f t="shared" si="27"/>
        <v>902541692</v>
      </c>
      <c r="L830" s="29"/>
    </row>
    <row r="831" spans="1:12" ht="18" customHeight="1">
      <c r="A831" s="11">
        <v>825</v>
      </c>
      <c r="B831" s="32" t="s">
        <v>85</v>
      </c>
      <c r="C831" s="32" t="s">
        <v>35</v>
      </c>
      <c r="D831" s="32">
        <v>3</v>
      </c>
      <c r="E831" s="39" t="s">
        <v>2457</v>
      </c>
      <c r="F831" s="32" t="s">
        <v>469</v>
      </c>
      <c r="G831" s="32" t="s">
        <v>26</v>
      </c>
      <c r="H831" s="45">
        <v>150000000</v>
      </c>
      <c r="I831" s="45">
        <v>0</v>
      </c>
      <c r="J831" s="45">
        <v>0</v>
      </c>
      <c r="K831" s="45">
        <f t="shared" si="27"/>
        <v>150000000</v>
      </c>
      <c r="L831" s="29"/>
    </row>
    <row r="832" spans="1:12" ht="18" customHeight="1">
      <c r="A832" s="11">
        <v>826</v>
      </c>
      <c r="B832" s="32" t="s">
        <v>85</v>
      </c>
      <c r="C832" s="32" t="s">
        <v>35</v>
      </c>
      <c r="D832" s="32">
        <v>3</v>
      </c>
      <c r="E832" s="39" t="s">
        <v>2458</v>
      </c>
      <c r="F832" s="32" t="s">
        <v>417</v>
      </c>
      <c r="G832" s="32" t="s">
        <v>26</v>
      </c>
      <c r="H832" s="45">
        <v>15000000</v>
      </c>
      <c r="I832" s="45">
        <v>0</v>
      </c>
      <c r="J832" s="45">
        <v>0</v>
      </c>
      <c r="K832" s="45">
        <f t="shared" si="27"/>
        <v>15000000</v>
      </c>
      <c r="L832" s="29"/>
    </row>
    <row r="833" spans="1:12" ht="18" customHeight="1">
      <c r="A833" s="11">
        <v>827</v>
      </c>
      <c r="B833" s="32" t="s">
        <v>85</v>
      </c>
      <c r="C833" s="32" t="s">
        <v>88</v>
      </c>
      <c r="D833" s="32">
        <v>3</v>
      </c>
      <c r="E833" s="39" t="s">
        <v>2477</v>
      </c>
      <c r="F833" s="32" t="s">
        <v>419</v>
      </c>
      <c r="G833" s="32" t="s">
        <v>18</v>
      </c>
      <c r="H833" s="45">
        <v>20000000</v>
      </c>
      <c r="I833" s="45">
        <v>0</v>
      </c>
      <c r="J833" s="45"/>
      <c r="K833" s="45">
        <f t="shared" si="27"/>
        <v>20000000</v>
      </c>
      <c r="L833" s="29"/>
    </row>
    <row r="834" spans="1:12" ht="18" customHeight="1">
      <c r="A834" s="11">
        <v>828</v>
      </c>
      <c r="B834" s="32" t="s">
        <v>85</v>
      </c>
      <c r="C834" s="32" t="s">
        <v>88</v>
      </c>
      <c r="D834" s="32">
        <v>3</v>
      </c>
      <c r="E834" s="39" t="s">
        <v>2478</v>
      </c>
      <c r="F834" s="32" t="s">
        <v>419</v>
      </c>
      <c r="G834" s="32" t="s">
        <v>26</v>
      </c>
      <c r="H834" s="45">
        <v>30500000</v>
      </c>
      <c r="I834" s="45">
        <v>0</v>
      </c>
      <c r="J834" s="45">
        <v>0</v>
      </c>
      <c r="K834" s="45">
        <f t="shared" si="27"/>
        <v>30500000</v>
      </c>
      <c r="L834" s="29"/>
    </row>
    <row r="835" spans="1:12" ht="18" customHeight="1">
      <c r="A835" s="11">
        <v>829</v>
      </c>
      <c r="B835" s="32" t="s">
        <v>85</v>
      </c>
      <c r="C835" s="32" t="s">
        <v>27</v>
      </c>
      <c r="D835" s="32">
        <v>3</v>
      </c>
      <c r="E835" s="39" t="s">
        <v>2461</v>
      </c>
      <c r="F835" s="32" t="s">
        <v>149</v>
      </c>
      <c r="G835" s="32" t="s">
        <v>26</v>
      </c>
      <c r="H835" s="45">
        <v>40000000</v>
      </c>
      <c r="I835" s="45">
        <v>0</v>
      </c>
      <c r="J835" s="45">
        <v>0</v>
      </c>
      <c r="K835" s="45">
        <f t="shared" si="27"/>
        <v>40000000</v>
      </c>
      <c r="L835" s="29"/>
    </row>
    <row r="836" spans="1:12" ht="18" customHeight="1">
      <c r="A836" s="11">
        <v>830</v>
      </c>
      <c r="B836" s="32" t="s">
        <v>85</v>
      </c>
      <c r="C836" s="32" t="s">
        <v>27</v>
      </c>
      <c r="D836" s="32">
        <v>3</v>
      </c>
      <c r="E836" s="39" t="s">
        <v>2462</v>
      </c>
      <c r="F836" s="32" t="s">
        <v>149</v>
      </c>
      <c r="G836" s="32" t="s">
        <v>18</v>
      </c>
      <c r="H836" s="45">
        <v>30000000</v>
      </c>
      <c r="I836" s="45">
        <v>0</v>
      </c>
      <c r="J836" s="45">
        <v>0</v>
      </c>
      <c r="K836" s="45">
        <f t="shared" si="27"/>
        <v>30000000</v>
      </c>
      <c r="L836" s="29"/>
    </row>
    <row r="837" spans="1:12" ht="18" customHeight="1">
      <c r="A837" s="11">
        <v>831</v>
      </c>
      <c r="B837" s="32" t="s">
        <v>85</v>
      </c>
      <c r="C837" s="32" t="s">
        <v>27</v>
      </c>
      <c r="D837" s="32">
        <v>3</v>
      </c>
      <c r="E837" s="39" t="s">
        <v>2463</v>
      </c>
      <c r="F837" s="32" t="s">
        <v>442</v>
      </c>
      <c r="G837" s="32" t="s">
        <v>26</v>
      </c>
      <c r="H837" s="45">
        <v>20000000</v>
      </c>
      <c r="I837" s="45">
        <v>0</v>
      </c>
      <c r="J837" s="45">
        <v>0</v>
      </c>
      <c r="K837" s="45">
        <f t="shared" si="27"/>
        <v>20000000</v>
      </c>
      <c r="L837" s="29"/>
    </row>
    <row r="838" spans="1:12" ht="18" customHeight="1">
      <c r="A838" s="11">
        <v>832</v>
      </c>
      <c r="B838" s="32" t="s">
        <v>2845</v>
      </c>
      <c r="C838" s="32" t="s">
        <v>2853</v>
      </c>
      <c r="D838" s="32">
        <v>3</v>
      </c>
      <c r="E838" s="33" t="s">
        <v>2893</v>
      </c>
      <c r="F838" s="32" t="s">
        <v>419</v>
      </c>
      <c r="G838" s="32" t="s">
        <v>26</v>
      </c>
      <c r="H838" s="68">
        <v>23118364</v>
      </c>
      <c r="I838" s="68">
        <v>0</v>
      </c>
      <c r="J838" s="68">
        <v>0</v>
      </c>
      <c r="K838" s="68">
        <f t="shared" si="27"/>
        <v>23118364</v>
      </c>
      <c r="L838" s="29"/>
    </row>
    <row r="839" spans="1:12" ht="18" customHeight="1">
      <c r="A839" s="11">
        <v>833</v>
      </c>
      <c r="B839" s="32" t="s">
        <v>95</v>
      </c>
      <c r="C839" s="32" t="s">
        <v>107</v>
      </c>
      <c r="D839" s="32">
        <v>3</v>
      </c>
      <c r="E839" s="33" t="s">
        <v>2886</v>
      </c>
      <c r="F839" s="32" t="s">
        <v>469</v>
      </c>
      <c r="G839" s="32" t="s">
        <v>26</v>
      </c>
      <c r="H839" s="68">
        <v>57700000</v>
      </c>
      <c r="I839" s="68"/>
      <c r="J839" s="68"/>
      <c r="K839" s="68">
        <v>57700000</v>
      </c>
      <c r="L839" s="29"/>
    </row>
    <row r="840" spans="1:12" ht="18" customHeight="1">
      <c r="A840" s="11">
        <v>834</v>
      </c>
      <c r="B840" s="32" t="s">
        <v>2845</v>
      </c>
      <c r="C840" s="32" t="s">
        <v>2859</v>
      </c>
      <c r="D840" s="32">
        <v>3</v>
      </c>
      <c r="E840" s="33" t="s">
        <v>2894</v>
      </c>
      <c r="F840" s="32" t="s">
        <v>419</v>
      </c>
      <c r="G840" s="32" t="s">
        <v>26</v>
      </c>
      <c r="H840" s="68">
        <v>60000000</v>
      </c>
      <c r="I840" s="68"/>
      <c r="J840" s="68">
        <v>0</v>
      </c>
      <c r="K840" s="68">
        <f>H840+I840+J840</f>
        <v>60000000</v>
      </c>
      <c r="L840" s="29"/>
    </row>
    <row r="841" spans="1:12" ht="18" customHeight="1">
      <c r="A841" s="11">
        <v>835</v>
      </c>
      <c r="B841" s="32" t="s">
        <v>95</v>
      </c>
      <c r="C841" s="32" t="s">
        <v>115</v>
      </c>
      <c r="D841" s="32">
        <v>3</v>
      </c>
      <c r="E841" s="33" t="s">
        <v>2887</v>
      </c>
      <c r="F841" s="32" t="s">
        <v>469</v>
      </c>
      <c r="G841" s="32" t="s">
        <v>26</v>
      </c>
      <c r="H841" s="68">
        <v>350000000</v>
      </c>
      <c r="I841" s="68"/>
      <c r="J841" s="68"/>
      <c r="K841" s="68">
        <v>350000000</v>
      </c>
      <c r="L841" s="29"/>
    </row>
    <row r="842" spans="1:12" ht="18" customHeight="1">
      <c r="A842" s="11">
        <v>836</v>
      </c>
      <c r="B842" s="32" t="s">
        <v>2845</v>
      </c>
      <c r="C842" s="32" t="s">
        <v>540</v>
      </c>
      <c r="D842" s="32">
        <v>3</v>
      </c>
      <c r="E842" s="47" t="s">
        <v>2899</v>
      </c>
      <c r="F842" s="32" t="s">
        <v>417</v>
      </c>
      <c r="G842" s="32" t="s">
        <v>0</v>
      </c>
      <c r="H842" s="68">
        <v>1000000000</v>
      </c>
      <c r="I842" s="68">
        <v>0</v>
      </c>
      <c r="J842" s="68">
        <v>0</v>
      </c>
      <c r="K842" s="68">
        <f>H842+I842+J842</f>
        <v>1000000000</v>
      </c>
      <c r="L842" s="29"/>
    </row>
    <row r="843" spans="1:12" ht="18" customHeight="1">
      <c r="A843" s="11">
        <v>837</v>
      </c>
      <c r="B843" s="32" t="s">
        <v>95</v>
      </c>
      <c r="C843" s="32" t="s">
        <v>102</v>
      </c>
      <c r="D843" s="32">
        <v>3</v>
      </c>
      <c r="E843" s="33" t="s">
        <v>2892</v>
      </c>
      <c r="F843" s="32" t="s">
        <v>442</v>
      </c>
      <c r="G843" s="32" t="s">
        <v>18</v>
      </c>
      <c r="H843" s="68">
        <v>1000000000</v>
      </c>
      <c r="I843" s="68">
        <v>0</v>
      </c>
      <c r="J843" s="68">
        <v>0</v>
      </c>
      <c r="K843" s="68">
        <v>1000000000</v>
      </c>
      <c r="L843" s="29"/>
    </row>
    <row r="844" spans="1:12" ht="18" customHeight="1">
      <c r="A844" s="11">
        <v>838</v>
      </c>
      <c r="B844" s="32" t="s">
        <v>2845</v>
      </c>
      <c r="C844" s="32" t="s">
        <v>112</v>
      </c>
      <c r="D844" s="32">
        <v>3</v>
      </c>
      <c r="E844" s="33" t="s">
        <v>2900</v>
      </c>
      <c r="F844" s="32" t="s">
        <v>419</v>
      </c>
      <c r="G844" s="32" t="s">
        <v>26</v>
      </c>
      <c r="H844" s="45">
        <v>60000000</v>
      </c>
      <c r="I844" s="45"/>
      <c r="J844" s="45">
        <v>0</v>
      </c>
      <c r="K844" s="45">
        <f>H844+I844+J844</f>
        <v>60000000</v>
      </c>
      <c r="L844" s="29"/>
    </row>
    <row r="845" spans="1:12" ht="18" customHeight="1">
      <c r="A845" s="11">
        <v>839</v>
      </c>
      <c r="B845" s="32" t="s">
        <v>95</v>
      </c>
      <c r="C845" s="32" t="s">
        <v>101</v>
      </c>
      <c r="D845" s="32">
        <v>3</v>
      </c>
      <c r="E845" s="33" t="s">
        <v>2888</v>
      </c>
      <c r="F845" s="32" t="s">
        <v>469</v>
      </c>
      <c r="G845" s="32" t="s">
        <v>26</v>
      </c>
      <c r="H845" s="68">
        <v>52444000</v>
      </c>
      <c r="I845" s="68">
        <v>0</v>
      </c>
      <c r="J845" s="68">
        <v>0</v>
      </c>
      <c r="K845" s="68">
        <v>52444000</v>
      </c>
      <c r="L845" s="29"/>
    </row>
    <row r="846" spans="1:12" ht="18" customHeight="1">
      <c r="A846" s="11">
        <v>840</v>
      </c>
      <c r="B846" s="32" t="s">
        <v>95</v>
      </c>
      <c r="C846" s="32" t="s">
        <v>101</v>
      </c>
      <c r="D846" s="32">
        <v>3</v>
      </c>
      <c r="E846" s="33" t="s">
        <v>2889</v>
      </c>
      <c r="F846" s="32" t="s">
        <v>469</v>
      </c>
      <c r="G846" s="32" t="s">
        <v>26</v>
      </c>
      <c r="H846" s="68">
        <v>99653024</v>
      </c>
      <c r="I846" s="68">
        <v>0</v>
      </c>
      <c r="J846" s="68">
        <v>0</v>
      </c>
      <c r="K846" s="68">
        <v>99653024</v>
      </c>
      <c r="L846" s="29"/>
    </row>
    <row r="847" spans="1:12" ht="18" customHeight="1">
      <c r="A847" s="11">
        <v>841</v>
      </c>
      <c r="B847" s="32" t="s">
        <v>2845</v>
      </c>
      <c r="C847" s="32" t="s">
        <v>2881</v>
      </c>
      <c r="D847" s="32">
        <v>3</v>
      </c>
      <c r="E847" s="33" t="s">
        <v>2895</v>
      </c>
      <c r="F847" s="32" t="s">
        <v>419</v>
      </c>
      <c r="G847" s="32" t="s">
        <v>1</v>
      </c>
      <c r="H847" s="68">
        <v>75000000</v>
      </c>
      <c r="I847" s="68">
        <v>0</v>
      </c>
      <c r="J847" s="68">
        <v>0</v>
      </c>
      <c r="K847" s="68">
        <f>SUM(H847:J847)</f>
        <v>75000000</v>
      </c>
      <c r="L847" s="29"/>
    </row>
    <row r="848" spans="1:12" ht="18" customHeight="1">
      <c r="A848" s="11">
        <v>842</v>
      </c>
      <c r="B848" s="32" t="s">
        <v>2845</v>
      </c>
      <c r="C848" s="32" t="s">
        <v>2881</v>
      </c>
      <c r="D848" s="32">
        <v>3</v>
      </c>
      <c r="E848" s="33" t="s">
        <v>2896</v>
      </c>
      <c r="F848" s="32" t="s">
        <v>419</v>
      </c>
      <c r="G848" s="32" t="s">
        <v>1</v>
      </c>
      <c r="H848" s="68">
        <v>54000000</v>
      </c>
      <c r="I848" s="68">
        <v>0</v>
      </c>
      <c r="J848" s="68">
        <v>0</v>
      </c>
      <c r="K848" s="68">
        <f>SUM(H848:J848)</f>
        <v>54000000</v>
      </c>
      <c r="L848" s="29"/>
    </row>
    <row r="849" spans="1:12" ht="18" customHeight="1">
      <c r="A849" s="11">
        <v>843</v>
      </c>
      <c r="B849" s="32" t="s">
        <v>95</v>
      </c>
      <c r="C849" s="32" t="s">
        <v>166</v>
      </c>
      <c r="D849" s="32">
        <v>3</v>
      </c>
      <c r="E849" s="33" t="s">
        <v>2890</v>
      </c>
      <c r="F849" s="32" t="s">
        <v>442</v>
      </c>
      <c r="G849" s="32" t="s">
        <v>18</v>
      </c>
      <c r="H849" s="68">
        <v>144552000</v>
      </c>
      <c r="I849" s="68">
        <v>0</v>
      </c>
      <c r="J849" s="68">
        <v>0</v>
      </c>
      <c r="K849" s="68">
        <v>144552000</v>
      </c>
      <c r="L849" s="29"/>
    </row>
    <row r="850" spans="1:12" ht="18" customHeight="1">
      <c r="A850" s="11">
        <v>844</v>
      </c>
      <c r="B850" s="32" t="s">
        <v>2845</v>
      </c>
      <c r="C850" s="32" t="s">
        <v>2864</v>
      </c>
      <c r="D850" s="32">
        <v>3</v>
      </c>
      <c r="E850" s="33" t="s">
        <v>2897</v>
      </c>
      <c r="F850" s="32" t="s">
        <v>419</v>
      </c>
      <c r="G850" s="32" t="s">
        <v>0</v>
      </c>
      <c r="H850" s="68">
        <v>550000000</v>
      </c>
      <c r="I850" s="68"/>
      <c r="J850" s="68"/>
      <c r="K850" s="68">
        <f>H850+I850+J850</f>
        <v>550000000</v>
      </c>
      <c r="L850" s="29"/>
    </row>
    <row r="851" spans="1:12" ht="18" customHeight="1">
      <c r="A851" s="11">
        <v>845</v>
      </c>
      <c r="B851" s="32" t="s">
        <v>2845</v>
      </c>
      <c r="C851" s="32" t="s">
        <v>2864</v>
      </c>
      <c r="D851" s="32">
        <v>3</v>
      </c>
      <c r="E851" s="33" t="s">
        <v>2898</v>
      </c>
      <c r="F851" s="32" t="s">
        <v>419</v>
      </c>
      <c r="G851" s="32" t="s">
        <v>1</v>
      </c>
      <c r="H851" s="68">
        <v>250000000</v>
      </c>
      <c r="I851" s="68"/>
      <c r="J851" s="68"/>
      <c r="K851" s="68">
        <f>H851+I851+J851</f>
        <v>250000000</v>
      </c>
      <c r="L851" s="29"/>
    </row>
    <row r="852" spans="1:12" ht="18" customHeight="1">
      <c r="A852" s="11">
        <v>846</v>
      </c>
      <c r="B852" s="32" t="s">
        <v>95</v>
      </c>
      <c r="C852" s="32" t="s">
        <v>2841</v>
      </c>
      <c r="D852" s="32">
        <v>3</v>
      </c>
      <c r="E852" s="33" t="s">
        <v>2891</v>
      </c>
      <c r="F852" s="32" t="s">
        <v>469</v>
      </c>
      <c r="G852" s="32" t="s">
        <v>18</v>
      </c>
      <c r="H852" s="68">
        <v>600000000</v>
      </c>
      <c r="I852" s="68"/>
      <c r="J852" s="68"/>
      <c r="K852" s="68">
        <v>600000000</v>
      </c>
      <c r="L852" s="29"/>
    </row>
    <row r="853" spans="1:12" ht="18" customHeight="1">
      <c r="A853" s="11">
        <v>847</v>
      </c>
      <c r="B853" s="11" t="s">
        <v>114</v>
      </c>
      <c r="C853" s="32" t="s">
        <v>120</v>
      </c>
      <c r="D853" s="32">
        <v>3</v>
      </c>
      <c r="E853" s="33" t="s">
        <v>2991</v>
      </c>
      <c r="F853" s="32" t="s">
        <v>419</v>
      </c>
      <c r="G853" s="32" t="s">
        <v>18</v>
      </c>
      <c r="H853" s="45">
        <v>259494570</v>
      </c>
      <c r="I853" s="45"/>
      <c r="J853" s="45"/>
      <c r="K853" s="45">
        <f t="shared" ref="K853:K868" si="28">H853+I853+J853</f>
        <v>259494570</v>
      </c>
      <c r="L853" s="29"/>
    </row>
    <row r="854" spans="1:12" ht="18" customHeight="1">
      <c r="A854" s="11">
        <v>848</v>
      </c>
      <c r="B854" s="11" t="s">
        <v>114</v>
      </c>
      <c r="C854" s="11" t="s">
        <v>115</v>
      </c>
      <c r="D854" s="11">
        <v>3</v>
      </c>
      <c r="E854" s="33" t="s">
        <v>2989</v>
      </c>
      <c r="F854" s="32" t="s">
        <v>419</v>
      </c>
      <c r="G854" s="32" t="s">
        <v>26</v>
      </c>
      <c r="H854" s="45">
        <v>28952943</v>
      </c>
      <c r="I854" s="45"/>
      <c r="J854" s="45"/>
      <c r="K854" s="45">
        <f t="shared" si="28"/>
        <v>28952943</v>
      </c>
      <c r="L854" s="11"/>
    </row>
    <row r="855" spans="1:12" ht="18" customHeight="1">
      <c r="A855" s="11">
        <v>849</v>
      </c>
      <c r="B855" s="11" t="s">
        <v>114</v>
      </c>
      <c r="C855" s="11" t="s">
        <v>115</v>
      </c>
      <c r="D855" s="11">
        <v>3</v>
      </c>
      <c r="E855" s="33" t="s">
        <v>2990</v>
      </c>
      <c r="F855" s="32" t="s">
        <v>419</v>
      </c>
      <c r="G855" s="32" t="s">
        <v>26</v>
      </c>
      <c r="H855" s="45">
        <v>247925419</v>
      </c>
      <c r="I855" s="45"/>
      <c r="J855" s="45"/>
      <c r="K855" s="45">
        <f t="shared" si="28"/>
        <v>247925419</v>
      </c>
      <c r="L855" s="11"/>
    </row>
    <row r="856" spans="1:12" ht="18" customHeight="1">
      <c r="A856" s="11">
        <v>850</v>
      </c>
      <c r="B856" s="11" t="s">
        <v>114</v>
      </c>
      <c r="C856" s="11" t="s">
        <v>115</v>
      </c>
      <c r="D856" s="11">
        <v>3</v>
      </c>
      <c r="E856" s="33" t="s">
        <v>2987</v>
      </c>
      <c r="F856" s="32" t="s">
        <v>419</v>
      </c>
      <c r="G856" s="32" t="s">
        <v>26</v>
      </c>
      <c r="H856" s="45">
        <v>88088972</v>
      </c>
      <c r="I856" s="45">
        <v>3020740</v>
      </c>
      <c r="J856" s="45"/>
      <c r="K856" s="45">
        <f t="shared" si="28"/>
        <v>91109712</v>
      </c>
      <c r="L856" s="11"/>
    </row>
    <row r="857" spans="1:12" ht="18" customHeight="1">
      <c r="A857" s="11">
        <v>851</v>
      </c>
      <c r="B857" s="11" t="s">
        <v>114</v>
      </c>
      <c r="C857" s="11" t="s">
        <v>115</v>
      </c>
      <c r="D857" s="11">
        <v>3</v>
      </c>
      <c r="E857" s="33" t="s">
        <v>2986</v>
      </c>
      <c r="F857" s="32" t="s">
        <v>419</v>
      </c>
      <c r="G857" s="32" t="s">
        <v>26</v>
      </c>
      <c r="H857" s="45">
        <v>68111685</v>
      </c>
      <c r="I857" s="45"/>
      <c r="J857" s="45"/>
      <c r="K857" s="45">
        <f t="shared" si="28"/>
        <v>68111685</v>
      </c>
      <c r="L857" s="11"/>
    </row>
    <row r="858" spans="1:12" ht="18" customHeight="1">
      <c r="A858" s="11">
        <v>852</v>
      </c>
      <c r="B858" s="11" t="s">
        <v>114</v>
      </c>
      <c r="C858" s="11" t="s">
        <v>115</v>
      </c>
      <c r="D858" s="11">
        <v>3</v>
      </c>
      <c r="E858" s="33" t="s">
        <v>2988</v>
      </c>
      <c r="F858" s="32" t="s">
        <v>417</v>
      </c>
      <c r="G858" s="32" t="s">
        <v>26</v>
      </c>
      <c r="H858" s="45">
        <v>38680090</v>
      </c>
      <c r="I858" s="45"/>
      <c r="J858" s="45"/>
      <c r="K858" s="45">
        <f t="shared" si="28"/>
        <v>38680090</v>
      </c>
      <c r="L858" s="11"/>
    </row>
    <row r="859" spans="1:12" ht="18" customHeight="1">
      <c r="A859" s="11">
        <v>853</v>
      </c>
      <c r="B859" s="32" t="s">
        <v>2984</v>
      </c>
      <c r="C859" s="32" t="s">
        <v>34</v>
      </c>
      <c r="D859" s="32">
        <v>3</v>
      </c>
      <c r="E859" s="33" t="s">
        <v>2985</v>
      </c>
      <c r="F859" s="11" t="s">
        <v>419</v>
      </c>
      <c r="G859" s="42" t="s">
        <v>18</v>
      </c>
      <c r="H859" s="45">
        <v>346480455</v>
      </c>
      <c r="I859" s="45">
        <v>12936740</v>
      </c>
      <c r="J859" s="45"/>
      <c r="K859" s="45">
        <f t="shared" si="28"/>
        <v>359417195</v>
      </c>
      <c r="L859" s="29"/>
    </row>
    <row r="860" spans="1:12" ht="18" customHeight="1">
      <c r="A860" s="11">
        <v>854</v>
      </c>
      <c r="B860" s="11" t="s">
        <v>114</v>
      </c>
      <c r="C860" s="11" t="s">
        <v>115</v>
      </c>
      <c r="D860" s="32">
        <v>3</v>
      </c>
      <c r="E860" s="33" t="s">
        <v>2979</v>
      </c>
      <c r="F860" s="11" t="s">
        <v>419</v>
      </c>
      <c r="G860" s="32" t="s">
        <v>26</v>
      </c>
      <c r="H860" s="45">
        <v>18000000</v>
      </c>
      <c r="I860" s="15"/>
      <c r="J860" s="15"/>
      <c r="K860" s="45">
        <f t="shared" si="28"/>
        <v>18000000</v>
      </c>
      <c r="L860" s="32"/>
    </row>
    <row r="861" spans="1:12" ht="18" customHeight="1">
      <c r="A861" s="11">
        <v>855</v>
      </c>
      <c r="B861" s="11" t="s">
        <v>114</v>
      </c>
      <c r="C861" s="11" t="s">
        <v>115</v>
      </c>
      <c r="D861" s="11">
        <v>3</v>
      </c>
      <c r="E861" s="20" t="s">
        <v>2983</v>
      </c>
      <c r="F861" s="11" t="s">
        <v>419</v>
      </c>
      <c r="G861" s="32" t="s">
        <v>26</v>
      </c>
      <c r="H861" s="45">
        <v>56000000</v>
      </c>
      <c r="I861" s="45"/>
      <c r="J861" s="45"/>
      <c r="K861" s="45">
        <f t="shared" si="28"/>
        <v>56000000</v>
      </c>
      <c r="L861" s="29"/>
    </row>
    <row r="862" spans="1:12" ht="18" customHeight="1">
      <c r="A862" s="11">
        <v>856</v>
      </c>
      <c r="B862" s="11" t="s">
        <v>114</v>
      </c>
      <c r="C862" s="11" t="s">
        <v>115</v>
      </c>
      <c r="D862" s="11">
        <v>3</v>
      </c>
      <c r="E862" s="20" t="s">
        <v>2981</v>
      </c>
      <c r="F862" s="11" t="s">
        <v>419</v>
      </c>
      <c r="G862" s="32" t="s">
        <v>26</v>
      </c>
      <c r="H862" s="45">
        <v>145000000</v>
      </c>
      <c r="I862" s="45"/>
      <c r="J862" s="45"/>
      <c r="K862" s="45">
        <f t="shared" si="28"/>
        <v>145000000</v>
      </c>
      <c r="L862" s="29"/>
    </row>
    <row r="863" spans="1:12" ht="18" customHeight="1">
      <c r="A863" s="11">
        <v>857</v>
      </c>
      <c r="B863" s="11" t="s">
        <v>114</v>
      </c>
      <c r="C863" s="11" t="s">
        <v>115</v>
      </c>
      <c r="D863" s="11">
        <v>3</v>
      </c>
      <c r="E863" s="20" t="s">
        <v>2980</v>
      </c>
      <c r="F863" s="11" t="s">
        <v>419</v>
      </c>
      <c r="G863" s="32" t="s">
        <v>26</v>
      </c>
      <c r="H863" s="45">
        <v>180000000</v>
      </c>
      <c r="I863" s="45"/>
      <c r="J863" s="45"/>
      <c r="K863" s="45">
        <f t="shared" si="28"/>
        <v>180000000</v>
      </c>
      <c r="L863" s="29"/>
    </row>
    <row r="864" spans="1:12" ht="18" customHeight="1">
      <c r="A864" s="11">
        <v>858</v>
      </c>
      <c r="B864" s="11" t="s">
        <v>114</v>
      </c>
      <c r="C864" s="11" t="s">
        <v>115</v>
      </c>
      <c r="D864" s="11">
        <v>3</v>
      </c>
      <c r="E864" s="20" t="s">
        <v>2982</v>
      </c>
      <c r="F864" s="11" t="s">
        <v>419</v>
      </c>
      <c r="G864" s="32" t="s">
        <v>26</v>
      </c>
      <c r="H864" s="45">
        <v>110000000</v>
      </c>
      <c r="I864" s="45"/>
      <c r="J864" s="45"/>
      <c r="K864" s="45">
        <f t="shared" si="28"/>
        <v>110000000</v>
      </c>
      <c r="L864" s="29"/>
    </row>
    <row r="865" spans="1:12" ht="18" customHeight="1">
      <c r="A865" s="11">
        <v>859</v>
      </c>
      <c r="B865" s="11" t="s">
        <v>196</v>
      </c>
      <c r="C865" s="11" t="s">
        <v>115</v>
      </c>
      <c r="D865" s="32">
        <v>3</v>
      </c>
      <c r="E865" s="22" t="s">
        <v>3173</v>
      </c>
      <c r="F865" s="32" t="s">
        <v>419</v>
      </c>
      <c r="G865" s="32" t="s">
        <v>26</v>
      </c>
      <c r="H865" s="45">
        <v>100000000</v>
      </c>
      <c r="I865" s="45"/>
      <c r="J865" s="45"/>
      <c r="K865" s="45">
        <f t="shared" si="28"/>
        <v>100000000</v>
      </c>
      <c r="L865" s="29"/>
    </row>
    <row r="866" spans="1:12" ht="18" customHeight="1">
      <c r="A866" s="11">
        <v>860</v>
      </c>
      <c r="B866" s="11" t="s">
        <v>196</v>
      </c>
      <c r="C866" s="32" t="s">
        <v>540</v>
      </c>
      <c r="D866" s="32">
        <v>3</v>
      </c>
      <c r="E866" s="39" t="s">
        <v>3180</v>
      </c>
      <c r="F866" s="32" t="s">
        <v>419</v>
      </c>
      <c r="G866" s="32" t="s">
        <v>18</v>
      </c>
      <c r="H866" s="45">
        <v>32000000</v>
      </c>
      <c r="I866" s="45">
        <v>0</v>
      </c>
      <c r="J866" s="45">
        <v>0</v>
      </c>
      <c r="K866" s="45">
        <f t="shared" si="28"/>
        <v>32000000</v>
      </c>
      <c r="L866" s="29"/>
    </row>
    <row r="867" spans="1:12" ht="18" customHeight="1">
      <c r="A867" s="11">
        <v>861</v>
      </c>
      <c r="B867" s="11" t="s">
        <v>196</v>
      </c>
      <c r="C867" s="32" t="s">
        <v>3166</v>
      </c>
      <c r="D867" s="32">
        <v>3</v>
      </c>
      <c r="E867" s="39" t="s">
        <v>3177</v>
      </c>
      <c r="F867" s="32" t="s">
        <v>419</v>
      </c>
      <c r="G867" s="32" t="s">
        <v>26</v>
      </c>
      <c r="H867" s="45">
        <v>95000000</v>
      </c>
      <c r="I867" s="45"/>
      <c r="J867" s="45"/>
      <c r="K867" s="45">
        <f t="shared" si="28"/>
        <v>95000000</v>
      </c>
      <c r="L867" s="29"/>
    </row>
    <row r="868" spans="1:12" ht="18" customHeight="1">
      <c r="A868" s="11">
        <v>862</v>
      </c>
      <c r="B868" s="11" t="s">
        <v>196</v>
      </c>
      <c r="C868" s="32" t="s">
        <v>3178</v>
      </c>
      <c r="D868" s="32">
        <v>3</v>
      </c>
      <c r="E868" s="39" t="s">
        <v>3179</v>
      </c>
      <c r="F868" s="32" t="s">
        <v>419</v>
      </c>
      <c r="G868" s="32" t="s">
        <v>26</v>
      </c>
      <c r="H868" s="45">
        <v>18000000</v>
      </c>
      <c r="I868" s="45">
        <v>0</v>
      </c>
      <c r="J868" s="45">
        <v>0</v>
      </c>
      <c r="K868" s="45">
        <f t="shared" si="28"/>
        <v>18000000</v>
      </c>
      <c r="L868" s="29"/>
    </row>
    <row r="869" spans="1:12" ht="18" customHeight="1">
      <c r="A869" s="11">
        <v>863</v>
      </c>
      <c r="B869" s="11" t="s">
        <v>196</v>
      </c>
      <c r="C869" s="32" t="s">
        <v>193</v>
      </c>
      <c r="D869" s="32">
        <v>3</v>
      </c>
      <c r="E869" s="22" t="s">
        <v>3174</v>
      </c>
      <c r="F869" s="32" t="s">
        <v>419</v>
      </c>
      <c r="G869" s="32" t="s">
        <v>1</v>
      </c>
      <c r="H869" s="45">
        <v>17000000</v>
      </c>
      <c r="I869" s="45">
        <v>0</v>
      </c>
      <c r="J869" s="45">
        <v>0</v>
      </c>
      <c r="K869" s="45">
        <v>17000000</v>
      </c>
      <c r="L869" s="29"/>
    </row>
    <row r="870" spans="1:12" ht="18" customHeight="1">
      <c r="A870" s="11">
        <v>864</v>
      </c>
      <c r="B870" s="11" t="s">
        <v>196</v>
      </c>
      <c r="C870" s="59" t="s">
        <v>3175</v>
      </c>
      <c r="D870" s="59">
        <v>3</v>
      </c>
      <c r="E870" s="60" t="s">
        <v>3176</v>
      </c>
      <c r="F870" s="59" t="s">
        <v>419</v>
      </c>
      <c r="G870" s="59" t="s">
        <v>0</v>
      </c>
      <c r="H870" s="132">
        <v>32000000</v>
      </c>
      <c r="I870" s="132"/>
      <c r="J870" s="132"/>
      <c r="K870" s="132">
        <f>H870+I870+J870</f>
        <v>32000000</v>
      </c>
      <c r="L870" s="29"/>
    </row>
    <row r="871" spans="1:12" ht="18" customHeight="1">
      <c r="A871" s="11">
        <v>865</v>
      </c>
      <c r="B871" s="11" t="s">
        <v>130</v>
      </c>
      <c r="C871" s="11" t="s">
        <v>132</v>
      </c>
      <c r="D871" s="32">
        <v>3</v>
      </c>
      <c r="E871" s="39" t="s">
        <v>3430</v>
      </c>
      <c r="F871" s="32" t="s">
        <v>469</v>
      </c>
      <c r="G871" s="32" t="s">
        <v>26</v>
      </c>
      <c r="H871" s="45">
        <v>55000000</v>
      </c>
      <c r="I871" s="45"/>
      <c r="J871" s="45"/>
      <c r="K871" s="45">
        <v>55000000</v>
      </c>
      <c r="L871" s="11"/>
    </row>
    <row r="872" spans="1:12" ht="18" customHeight="1">
      <c r="A872" s="11">
        <v>866</v>
      </c>
      <c r="B872" s="11" t="s">
        <v>130</v>
      </c>
      <c r="C872" s="11" t="s">
        <v>132</v>
      </c>
      <c r="D872" s="32">
        <v>3</v>
      </c>
      <c r="E872" s="39" t="s">
        <v>3429</v>
      </c>
      <c r="F872" s="32" t="s">
        <v>469</v>
      </c>
      <c r="G872" s="32" t="s">
        <v>26</v>
      </c>
      <c r="H872" s="45">
        <v>68000000</v>
      </c>
      <c r="I872" s="45"/>
      <c r="J872" s="45"/>
      <c r="K872" s="45">
        <v>68000000</v>
      </c>
      <c r="L872" s="11"/>
    </row>
    <row r="873" spans="1:12" ht="18" customHeight="1">
      <c r="A873" s="11">
        <v>867</v>
      </c>
      <c r="B873" s="11" t="s">
        <v>3269</v>
      </c>
      <c r="C873" s="11" t="s">
        <v>3399</v>
      </c>
      <c r="D873" s="32">
        <v>3</v>
      </c>
      <c r="E873" s="39" t="s">
        <v>3435</v>
      </c>
      <c r="F873" s="32" t="s">
        <v>469</v>
      </c>
      <c r="G873" s="32" t="s">
        <v>26</v>
      </c>
      <c r="H873" s="45">
        <v>169909000</v>
      </c>
      <c r="I873" s="45">
        <v>13850000</v>
      </c>
      <c r="J873" s="45"/>
      <c r="K873" s="45">
        <v>183759000</v>
      </c>
      <c r="L873" s="11"/>
    </row>
    <row r="874" spans="1:12" ht="18" customHeight="1">
      <c r="A874" s="11">
        <v>868</v>
      </c>
      <c r="B874" s="11" t="s">
        <v>3269</v>
      </c>
      <c r="C874" s="11" t="s">
        <v>3278</v>
      </c>
      <c r="D874" s="32">
        <v>3</v>
      </c>
      <c r="E874" s="39" t="s">
        <v>3426</v>
      </c>
      <c r="F874" s="32" t="s">
        <v>419</v>
      </c>
      <c r="G874" s="32" t="s">
        <v>1</v>
      </c>
      <c r="H874" s="45">
        <v>40000000</v>
      </c>
      <c r="I874" s="45"/>
      <c r="J874" s="45"/>
      <c r="K874" s="45">
        <v>40000000</v>
      </c>
      <c r="L874" s="11"/>
    </row>
    <row r="875" spans="1:12" ht="18" customHeight="1">
      <c r="A875" s="11">
        <v>869</v>
      </c>
      <c r="B875" s="11" t="s">
        <v>3269</v>
      </c>
      <c r="C875" s="11" t="s">
        <v>3278</v>
      </c>
      <c r="D875" s="32">
        <v>3</v>
      </c>
      <c r="E875" s="39" t="s">
        <v>3425</v>
      </c>
      <c r="F875" s="32" t="s">
        <v>419</v>
      </c>
      <c r="G875" s="32" t="s">
        <v>1</v>
      </c>
      <c r="H875" s="45">
        <v>40000000</v>
      </c>
      <c r="I875" s="45"/>
      <c r="J875" s="45"/>
      <c r="K875" s="45">
        <v>40000000</v>
      </c>
      <c r="L875" s="11"/>
    </row>
    <row r="876" spans="1:12" ht="18" customHeight="1">
      <c r="A876" s="11">
        <v>870</v>
      </c>
      <c r="B876" s="11" t="s">
        <v>3269</v>
      </c>
      <c r="C876" s="11" t="s">
        <v>3278</v>
      </c>
      <c r="D876" s="32">
        <v>3</v>
      </c>
      <c r="E876" s="39" t="s">
        <v>3424</v>
      </c>
      <c r="F876" s="32" t="s">
        <v>419</v>
      </c>
      <c r="G876" s="32" t="s">
        <v>1</v>
      </c>
      <c r="H876" s="45">
        <v>40000000</v>
      </c>
      <c r="I876" s="45"/>
      <c r="J876" s="45"/>
      <c r="K876" s="45">
        <v>40000000</v>
      </c>
      <c r="L876" s="11"/>
    </row>
    <row r="877" spans="1:12" ht="18" customHeight="1">
      <c r="A877" s="11">
        <v>871</v>
      </c>
      <c r="B877" s="11" t="s">
        <v>3269</v>
      </c>
      <c r="C877" s="11" t="s">
        <v>3282</v>
      </c>
      <c r="D877" s="32">
        <v>3</v>
      </c>
      <c r="E877" s="39" t="s">
        <v>3433</v>
      </c>
      <c r="F877" s="32" t="s">
        <v>419</v>
      </c>
      <c r="G877" s="32" t="s">
        <v>26</v>
      </c>
      <c r="H877" s="45">
        <v>20000000</v>
      </c>
      <c r="I877" s="45"/>
      <c r="J877" s="45"/>
      <c r="K877" s="45">
        <v>20000000</v>
      </c>
      <c r="L877" s="11"/>
    </row>
    <row r="878" spans="1:12" ht="18" customHeight="1">
      <c r="A878" s="11">
        <v>872</v>
      </c>
      <c r="B878" s="11" t="s">
        <v>3269</v>
      </c>
      <c r="C878" s="11" t="s">
        <v>3282</v>
      </c>
      <c r="D878" s="32">
        <v>3</v>
      </c>
      <c r="E878" s="39" t="s">
        <v>3432</v>
      </c>
      <c r="F878" s="32" t="s">
        <v>419</v>
      </c>
      <c r="G878" s="32" t="s">
        <v>26</v>
      </c>
      <c r="H878" s="45">
        <v>20000000</v>
      </c>
      <c r="I878" s="45"/>
      <c r="J878" s="45"/>
      <c r="K878" s="45">
        <v>20000000</v>
      </c>
      <c r="L878" s="11"/>
    </row>
    <row r="879" spans="1:12" ht="18" customHeight="1">
      <c r="A879" s="11">
        <v>873</v>
      </c>
      <c r="B879" s="11" t="s">
        <v>3269</v>
      </c>
      <c r="C879" s="11" t="s">
        <v>3282</v>
      </c>
      <c r="D879" s="32">
        <v>3</v>
      </c>
      <c r="E879" s="39" t="s">
        <v>3434</v>
      </c>
      <c r="F879" s="32" t="s">
        <v>149</v>
      </c>
      <c r="G879" s="32" t="s">
        <v>26</v>
      </c>
      <c r="H879" s="45">
        <v>80000000</v>
      </c>
      <c r="I879" s="45"/>
      <c r="J879" s="45"/>
      <c r="K879" s="45">
        <v>80000000</v>
      </c>
      <c r="L879" s="11"/>
    </row>
    <row r="880" spans="1:12" ht="18" customHeight="1">
      <c r="A880" s="11">
        <v>874</v>
      </c>
      <c r="B880" s="11" t="s">
        <v>3269</v>
      </c>
      <c r="C880" s="11" t="s">
        <v>3282</v>
      </c>
      <c r="D880" s="32">
        <v>3</v>
      </c>
      <c r="E880" s="39" t="s">
        <v>3431</v>
      </c>
      <c r="F880" s="32" t="s">
        <v>419</v>
      </c>
      <c r="G880" s="32" t="s">
        <v>26</v>
      </c>
      <c r="H880" s="45">
        <v>300000000</v>
      </c>
      <c r="I880" s="45"/>
      <c r="J880" s="45"/>
      <c r="K880" s="45">
        <v>300000000</v>
      </c>
      <c r="L880" s="11"/>
    </row>
    <row r="881" spans="1:12" ht="18" customHeight="1">
      <c r="A881" s="11">
        <v>875</v>
      </c>
      <c r="B881" s="11" t="s">
        <v>3269</v>
      </c>
      <c r="C881" s="11" t="s">
        <v>540</v>
      </c>
      <c r="D881" s="32">
        <v>3</v>
      </c>
      <c r="E881" s="39" t="s">
        <v>3421</v>
      </c>
      <c r="F881" s="32" t="s">
        <v>469</v>
      </c>
      <c r="G881" s="32" t="s">
        <v>26</v>
      </c>
      <c r="H881" s="180">
        <v>50000000</v>
      </c>
      <c r="I881" s="45"/>
      <c r="J881" s="45"/>
      <c r="K881" s="180">
        <v>50000000</v>
      </c>
      <c r="L881" s="11"/>
    </row>
    <row r="882" spans="1:12" ht="18" customHeight="1">
      <c r="A882" s="11">
        <v>876</v>
      </c>
      <c r="B882" s="11" t="s">
        <v>3269</v>
      </c>
      <c r="C882" s="11" t="s">
        <v>540</v>
      </c>
      <c r="D882" s="32">
        <v>3</v>
      </c>
      <c r="E882" s="39" t="s">
        <v>3422</v>
      </c>
      <c r="F882" s="32" t="s">
        <v>149</v>
      </c>
      <c r="G882" s="32" t="s">
        <v>1</v>
      </c>
      <c r="H882" s="45">
        <v>200000000</v>
      </c>
      <c r="I882" s="45"/>
      <c r="J882" s="45"/>
      <c r="K882" s="45">
        <v>200000000</v>
      </c>
      <c r="L882" s="11"/>
    </row>
    <row r="883" spans="1:12" ht="18" customHeight="1">
      <c r="A883" s="11">
        <v>877</v>
      </c>
      <c r="B883" s="11" t="s">
        <v>130</v>
      </c>
      <c r="C883" s="11" t="s">
        <v>3298</v>
      </c>
      <c r="D883" s="32">
        <v>3</v>
      </c>
      <c r="E883" s="39" t="s">
        <v>3428</v>
      </c>
      <c r="F883" s="32" t="s">
        <v>469</v>
      </c>
      <c r="G883" s="32" t="s">
        <v>26</v>
      </c>
      <c r="H883" s="45">
        <v>42481790</v>
      </c>
      <c r="I883" s="45"/>
      <c r="J883" s="45"/>
      <c r="K883" s="45">
        <v>42481790</v>
      </c>
      <c r="L883" s="11"/>
    </row>
    <row r="884" spans="1:12" ht="18" customHeight="1">
      <c r="A884" s="11">
        <v>878</v>
      </c>
      <c r="B884" s="11" t="s">
        <v>130</v>
      </c>
      <c r="C884" s="11" t="s">
        <v>3298</v>
      </c>
      <c r="D884" s="32">
        <v>3</v>
      </c>
      <c r="E884" s="39" t="s">
        <v>3427</v>
      </c>
      <c r="F884" s="32" t="s">
        <v>469</v>
      </c>
      <c r="G884" s="32" t="s">
        <v>26</v>
      </c>
      <c r="H884" s="45">
        <v>22000000</v>
      </c>
      <c r="I884" s="45"/>
      <c r="J884" s="45"/>
      <c r="K884" s="45">
        <v>22000000</v>
      </c>
      <c r="L884" s="11"/>
    </row>
    <row r="885" spans="1:12" ht="18" customHeight="1">
      <c r="A885" s="11">
        <v>879</v>
      </c>
      <c r="B885" s="11" t="s">
        <v>130</v>
      </c>
      <c r="C885" s="11" t="s">
        <v>43</v>
      </c>
      <c r="D885" s="32">
        <v>3</v>
      </c>
      <c r="E885" s="39" t="s">
        <v>3423</v>
      </c>
      <c r="F885" s="32" t="s">
        <v>419</v>
      </c>
      <c r="G885" s="32" t="s">
        <v>1</v>
      </c>
      <c r="H885" s="45">
        <v>208000000</v>
      </c>
      <c r="I885" s="45"/>
      <c r="J885" s="45"/>
      <c r="K885" s="45">
        <v>208000000</v>
      </c>
      <c r="L885" s="11"/>
    </row>
    <row r="886" spans="1:12" ht="18" customHeight="1">
      <c r="A886" s="11">
        <v>880</v>
      </c>
      <c r="B886" s="11" t="s">
        <v>3269</v>
      </c>
      <c r="C886" s="11" t="s">
        <v>2918</v>
      </c>
      <c r="D886" s="32">
        <v>3</v>
      </c>
      <c r="E886" s="39" t="s">
        <v>3419</v>
      </c>
      <c r="F886" s="32" t="s">
        <v>469</v>
      </c>
      <c r="G886" s="32" t="s">
        <v>26</v>
      </c>
      <c r="H886" s="45">
        <v>99540000</v>
      </c>
      <c r="I886" s="45"/>
      <c r="J886" s="45"/>
      <c r="K886" s="45">
        <v>99540000</v>
      </c>
      <c r="L886" s="11"/>
    </row>
    <row r="887" spans="1:12" ht="18" customHeight="1">
      <c r="A887" s="11">
        <v>881</v>
      </c>
      <c r="B887" s="11" t="s">
        <v>130</v>
      </c>
      <c r="C887" s="11" t="s">
        <v>42</v>
      </c>
      <c r="D887" s="32">
        <v>3</v>
      </c>
      <c r="E887" s="39" t="s">
        <v>3420</v>
      </c>
      <c r="F887" s="32" t="s">
        <v>469</v>
      </c>
      <c r="G887" s="32" t="s">
        <v>26</v>
      </c>
      <c r="H887" s="45">
        <v>15000000</v>
      </c>
      <c r="I887" s="45"/>
      <c r="J887" s="45"/>
      <c r="K887" s="45">
        <v>15000000</v>
      </c>
      <c r="L887" s="11"/>
    </row>
    <row r="888" spans="1:12" ht="18" customHeight="1">
      <c r="A888" s="11">
        <v>882</v>
      </c>
      <c r="B888" s="11" t="s">
        <v>130</v>
      </c>
      <c r="C888" s="11" t="s">
        <v>40</v>
      </c>
      <c r="D888" s="11">
        <v>3</v>
      </c>
      <c r="E888" s="55" t="s">
        <v>3314</v>
      </c>
      <c r="F888" s="32" t="s">
        <v>419</v>
      </c>
      <c r="G888" s="11" t="s">
        <v>26</v>
      </c>
      <c r="H888" s="15">
        <v>60000000</v>
      </c>
      <c r="I888" s="229"/>
      <c r="J888" s="63"/>
      <c r="K888" s="68">
        <f t="shared" ref="K888:K919" si="29">H888+I888+J888</f>
        <v>60000000</v>
      </c>
      <c r="L888" s="29"/>
    </row>
    <row r="889" spans="1:12" ht="18" customHeight="1">
      <c r="A889" s="11">
        <v>883</v>
      </c>
      <c r="B889" s="32" t="s">
        <v>3503</v>
      </c>
      <c r="C889" s="32" t="s">
        <v>3506</v>
      </c>
      <c r="D889" s="32">
        <v>3</v>
      </c>
      <c r="E889" s="39" t="s">
        <v>3507</v>
      </c>
      <c r="F889" s="32" t="s">
        <v>1360</v>
      </c>
      <c r="G889" s="32" t="s">
        <v>26</v>
      </c>
      <c r="H889" s="45">
        <v>64240000</v>
      </c>
      <c r="I889" s="45">
        <v>0</v>
      </c>
      <c r="J889" s="45">
        <v>0</v>
      </c>
      <c r="K889" s="45">
        <f t="shared" si="29"/>
        <v>64240000</v>
      </c>
      <c r="L889" s="11"/>
    </row>
    <row r="890" spans="1:12" ht="18" customHeight="1">
      <c r="A890" s="11">
        <v>884</v>
      </c>
      <c r="B890" s="32" t="s">
        <v>4657</v>
      </c>
      <c r="C890" s="32" t="s">
        <v>4658</v>
      </c>
      <c r="D890" s="32">
        <v>3</v>
      </c>
      <c r="E890" s="33" t="s">
        <v>4659</v>
      </c>
      <c r="F890" s="32" t="s">
        <v>149</v>
      </c>
      <c r="G890" s="32" t="s">
        <v>31</v>
      </c>
      <c r="H890" s="68">
        <v>51337000000</v>
      </c>
      <c r="I890" s="68"/>
      <c r="J890" s="68"/>
      <c r="K890" s="68">
        <f t="shared" si="29"/>
        <v>51337000000</v>
      </c>
      <c r="L890" s="32" t="s">
        <v>329</v>
      </c>
    </row>
    <row r="891" spans="1:12" ht="18" customHeight="1">
      <c r="A891" s="11">
        <v>885</v>
      </c>
      <c r="B891" s="32" t="s">
        <v>3544</v>
      </c>
      <c r="C891" s="32" t="s">
        <v>3603</v>
      </c>
      <c r="D891" s="32">
        <v>3</v>
      </c>
      <c r="E891" s="22" t="s">
        <v>3754</v>
      </c>
      <c r="F891" s="32" t="s">
        <v>419</v>
      </c>
      <c r="G891" s="32" t="s">
        <v>26</v>
      </c>
      <c r="H891" s="45">
        <v>25000000</v>
      </c>
      <c r="I891" s="45">
        <v>0</v>
      </c>
      <c r="J891" s="45">
        <v>0</v>
      </c>
      <c r="K891" s="45">
        <f t="shared" si="29"/>
        <v>25000000</v>
      </c>
      <c r="L891" s="29"/>
    </row>
    <row r="892" spans="1:12" ht="18" customHeight="1">
      <c r="A892" s="11">
        <v>886</v>
      </c>
      <c r="B892" s="32" t="s">
        <v>3544</v>
      </c>
      <c r="C892" s="32" t="s">
        <v>3613</v>
      </c>
      <c r="D892" s="32">
        <v>3</v>
      </c>
      <c r="E892" s="33" t="s">
        <v>3715</v>
      </c>
      <c r="F892" s="32" t="s">
        <v>417</v>
      </c>
      <c r="G892" s="32" t="s">
        <v>26</v>
      </c>
      <c r="H892" s="45">
        <v>189000000</v>
      </c>
      <c r="I892" s="45">
        <v>0</v>
      </c>
      <c r="J892" s="45">
        <v>0</v>
      </c>
      <c r="K892" s="45">
        <f t="shared" si="29"/>
        <v>189000000</v>
      </c>
      <c r="L892" s="11"/>
    </row>
    <row r="893" spans="1:12" ht="18" customHeight="1">
      <c r="A893" s="11">
        <v>887</v>
      </c>
      <c r="B893" s="32" t="s">
        <v>3544</v>
      </c>
      <c r="C893" s="57" t="s">
        <v>3548</v>
      </c>
      <c r="D893" s="32">
        <v>3</v>
      </c>
      <c r="E893" s="33" t="s">
        <v>3718</v>
      </c>
      <c r="F893" s="32" t="s">
        <v>419</v>
      </c>
      <c r="G893" s="32" t="s">
        <v>1</v>
      </c>
      <c r="H893" s="45">
        <v>45000000</v>
      </c>
      <c r="I893" s="45"/>
      <c r="J893" s="45"/>
      <c r="K893" s="45">
        <f t="shared" si="29"/>
        <v>45000000</v>
      </c>
      <c r="L893" s="29"/>
    </row>
    <row r="894" spans="1:12" ht="18" customHeight="1">
      <c r="A894" s="11">
        <v>888</v>
      </c>
      <c r="B894" s="32" t="s">
        <v>3544</v>
      </c>
      <c r="C894" s="57" t="s">
        <v>3548</v>
      </c>
      <c r="D894" s="57">
        <v>3</v>
      </c>
      <c r="E894" s="58" t="s">
        <v>3716</v>
      </c>
      <c r="F894" s="57" t="s">
        <v>419</v>
      </c>
      <c r="G894" s="57" t="s">
        <v>1</v>
      </c>
      <c r="H894" s="103">
        <v>190000000</v>
      </c>
      <c r="I894" s="103">
        <v>0</v>
      </c>
      <c r="J894" s="103">
        <v>0</v>
      </c>
      <c r="K894" s="45">
        <f t="shared" si="29"/>
        <v>190000000</v>
      </c>
      <c r="L894" s="69"/>
    </row>
    <row r="895" spans="1:12" ht="18" customHeight="1">
      <c r="A895" s="11">
        <v>889</v>
      </c>
      <c r="B895" s="32" t="s">
        <v>3544</v>
      </c>
      <c r="C895" s="57" t="s">
        <v>3548</v>
      </c>
      <c r="D895" s="32">
        <v>3</v>
      </c>
      <c r="E895" s="33" t="s">
        <v>3717</v>
      </c>
      <c r="F895" s="32" t="s">
        <v>419</v>
      </c>
      <c r="G895" s="32" t="s">
        <v>1</v>
      </c>
      <c r="H895" s="45">
        <v>45000000</v>
      </c>
      <c r="I895" s="45"/>
      <c r="J895" s="45"/>
      <c r="K895" s="45">
        <f t="shared" si="29"/>
        <v>45000000</v>
      </c>
      <c r="L895" s="29"/>
    </row>
    <row r="896" spans="1:12" ht="18" customHeight="1">
      <c r="A896" s="11">
        <v>890</v>
      </c>
      <c r="B896" s="32" t="s">
        <v>3544</v>
      </c>
      <c r="C896" s="57" t="s">
        <v>3548</v>
      </c>
      <c r="D896" s="57">
        <v>3</v>
      </c>
      <c r="E896" s="100" t="s">
        <v>3719</v>
      </c>
      <c r="F896" s="57" t="s">
        <v>419</v>
      </c>
      <c r="G896" s="57" t="s">
        <v>26</v>
      </c>
      <c r="H896" s="103">
        <v>43000000</v>
      </c>
      <c r="I896" s="103">
        <v>0</v>
      </c>
      <c r="J896" s="103">
        <v>0</v>
      </c>
      <c r="K896" s="45">
        <f t="shared" si="29"/>
        <v>43000000</v>
      </c>
      <c r="L896" s="12"/>
    </row>
    <row r="897" spans="1:12" ht="18" customHeight="1">
      <c r="A897" s="11">
        <v>891</v>
      </c>
      <c r="B897" s="32" t="s">
        <v>3544</v>
      </c>
      <c r="C897" s="32" t="s">
        <v>138</v>
      </c>
      <c r="D897" s="32">
        <v>3</v>
      </c>
      <c r="E897" s="33" t="s">
        <v>3749</v>
      </c>
      <c r="F897" s="32" t="s">
        <v>469</v>
      </c>
      <c r="G897" s="32" t="s">
        <v>1</v>
      </c>
      <c r="H897" s="68">
        <v>30000000</v>
      </c>
      <c r="I897" s="68"/>
      <c r="J897" s="68"/>
      <c r="K897" s="45">
        <f t="shared" si="29"/>
        <v>30000000</v>
      </c>
      <c r="L897" s="32"/>
    </row>
    <row r="898" spans="1:12" ht="18" customHeight="1">
      <c r="A898" s="11">
        <v>892</v>
      </c>
      <c r="B898" s="32" t="s">
        <v>3544</v>
      </c>
      <c r="C898" s="32" t="s">
        <v>138</v>
      </c>
      <c r="D898" s="32">
        <v>3</v>
      </c>
      <c r="E898" s="33" t="s">
        <v>3748</v>
      </c>
      <c r="F898" s="32" t="s">
        <v>469</v>
      </c>
      <c r="G898" s="32" t="s">
        <v>1</v>
      </c>
      <c r="H898" s="68">
        <v>48000000</v>
      </c>
      <c r="I898" s="68"/>
      <c r="J898" s="68"/>
      <c r="K898" s="45">
        <f t="shared" si="29"/>
        <v>48000000</v>
      </c>
      <c r="L898" s="29"/>
    </row>
    <row r="899" spans="1:12" ht="18" customHeight="1">
      <c r="A899" s="11">
        <v>893</v>
      </c>
      <c r="B899" s="32" t="s">
        <v>3544</v>
      </c>
      <c r="C899" s="32" t="s">
        <v>138</v>
      </c>
      <c r="D899" s="32">
        <v>3</v>
      </c>
      <c r="E899" s="33" t="s">
        <v>3747</v>
      </c>
      <c r="F899" s="32" t="s">
        <v>469</v>
      </c>
      <c r="G899" s="32" t="s">
        <v>1</v>
      </c>
      <c r="H899" s="68">
        <v>33000000</v>
      </c>
      <c r="I899" s="68"/>
      <c r="J899" s="68"/>
      <c r="K899" s="45">
        <f t="shared" si="29"/>
        <v>33000000</v>
      </c>
      <c r="L899" s="29"/>
    </row>
    <row r="900" spans="1:12" ht="18" customHeight="1">
      <c r="A900" s="11">
        <v>894</v>
      </c>
      <c r="B900" s="32" t="s">
        <v>3544</v>
      </c>
      <c r="C900" s="32" t="s">
        <v>138</v>
      </c>
      <c r="D900" s="32">
        <v>3</v>
      </c>
      <c r="E900" s="33" t="s">
        <v>3750</v>
      </c>
      <c r="F900" s="32" t="s">
        <v>469</v>
      </c>
      <c r="G900" s="32" t="s">
        <v>26</v>
      </c>
      <c r="H900" s="68">
        <v>24473050</v>
      </c>
      <c r="I900" s="68"/>
      <c r="J900" s="68"/>
      <c r="K900" s="45">
        <f t="shared" si="29"/>
        <v>24473050</v>
      </c>
      <c r="L900" s="29"/>
    </row>
    <row r="901" spans="1:12" ht="18" customHeight="1">
      <c r="A901" s="11">
        <v>895</v>
      </c>
      <c r="B901" s="32" t="s">
        <v>3544</v>
      </c>
      <c r="C901" s="32" t="s">
        <v>138</v>
      </c>
      <c r="D901" s="32">
        <v>3</v>
      </c>
      <c r="E901" s="33" t="s">
        <v>3751</v>
      </c>
      <c r="F901" s="32" t="s">
        <v>469</v>
      </c>
      <c r="G901" s="32" t="s">
        <v>26</v>
      </c>
      <c r="H901" s="68">
        <v>26221126</v>
      </c>
      <c r="I901" s="68"/>
      <c r="J901" s="68"/>
      <c r="K901" s="45">
        <f t="shared" si="29"/>
        <v>26221126</v>
      </c>
      <c r="L901" s="29"/>
    </row>
    <row r="902" spans="1:12" ht="18" customHeight="1">
      <c r="A902" s="11">
        <v>896</v>
      </c>
      <c r="B902" s="32" t="s">
        <v>3544</v>
      </c>
      <c r="C902" s="11" t="s">
        <v>115</v>
      </c>
      <c r="D902" s="32">
        <v>3</v>
      </c>
      <c r="E902" s="33" t="s">
        <v>3721</v>
      </c>
      <c r="F902" s="32" t="s">
        <v>419</v>
      </c>
      <c r="G902" s="32" t="s">
        <v>1</v>
      </c>
      <c r="H902" s="45">
        <v>26369081</v>
      </c>
      <c r="I902" s="45"/>
      <c r="J902" s="45">
        <v>2663160</v>
      </c>
      <c r="K902" s="45">
        <f t="shared" si="29"/>
        <v>29032241</v>
      </c>
      <c r="L902" s="29"/>
    </row>
    <row r="903" spans="1:12" ht="18" customHeight="1">
      <c r="A903" s="11">
        <v>897</v>
      </c>
      <c r="B903" s="32" t="s">
        <v>3544</v>
      </c>
      <c r="C903" s="57" t="s">
        <v>540</v>
      </c>
      <c r="D903" s="32">
        <v>3</v>
      </c>
      <c r="E903" s="33" t="s">
        <v>3714</v>
      </c>
      <c r="F903" s="32" t="s">
        <v>419</v>
      </c>
      <c r="G903" s="32" t="s">
        <v>26</v>
      </c>
      <c r="H903" s="45">
        <v>180000000</v>
      </c>
      <c r="I903" s="45">
        <v>0</v>
      </c>
      <c r="J903" s="45">
        <v>0</v>
      </c>
      <c r="K903" s="45">
        <f t="shared" si="29"/>
        <v>180000000</v>
      </c>
      <c r="L903" s="29"/>
    </row>
    <row r="904" spans="1:12" ht="18" customHeight="1">
      <c r="A904" s="11">
        <v>898</v>
      </c>
      <c r="B904" s="32" t="s">
        <v>3544</v>
      </c>
      <c r="C904" s="32" t="s">
        <v>3550</v>
      </c>
      <c r="D904" s="32">
        <v>3</v>
      </c>
      <c r="E904" s="33" t="s">
        <v>3741</v>
      </c>
      <c r="F904" s="57" t="s">
        <v>419</v>
      </c>
      <c r="G904" s="32" t="s">
        <v>26</v>
      </c>
      <c r="H904" s="45">
        <v>52000000</v>
      </c>
      <c r="I904" s="45"/>
      <c r="J904" s="45"/>
      <c r="K904" s="45">
        <f t="shared" si="29"/>
        <v>52000000</v>
      </c>
      <c r="L904" s="11"/>
    </row>
    <row r="905" spans="1:12" ht="18" customHeight="1">
      <c r="A905" s="11">
        <v>899</v>
      </c>
      <c r="B905" s="32" t="s">
        <v>3544</v>
      </c>
      <c r="C905" s="32" t="s">
        <v>3550</v>
      </c>
      <c r="D905" s="32">
        <v>3</v>
      </c>
      <c r="E905" s="33" t="s">
        <v>3742</v>
      </c>
      <c r="F905" s="57" t="s">
        <v>419</v>
      </c>
      <c r="G905" s="32" t="s">
        <v>26</v>
      </c>
      <c r="H905" s="45">
        <v>26000000</v>
      </c>
      <c r="I905" s="45"/>
      <c r="J905" s="45"/>
      <c r="K905" s="45">
        <f t="shared" si="29"/>
        <v>26000000</v>
      </c>
      <c r="L905" s="32"/>
    </row>
    <row r="906" spans="1:12" ht="18" customHeight="1">
      <c r="A906" s="11">
        <v>900</v>
      </c>
      <c r="B906" s="32" t="s">
        <v>3544</v>
      </c>
      <c r="C906" s="57" t="s">
        <v>3550</v>
      </c>
      <c r="D906" s="57">
        <v>3</v>
      </c>
      <c r="E906" s="58" t="s">
        <v>3746</v>
      </c>
      <c r="F906" s="57" t="s">
        <v>419</v>
      </c>
      <c r="G906" s="57" t="s">
        <v>18</v>
      </c>
      <c r="H906" s="103">
        <v>80411454</v>
      </c>
      <c r="I906" s="103">
        <v>0</v>
      </c>
      <c r="J906" s="103">
        <v>0</v>
      </c>
      <c r="K906" s="45">
        <f t="shared" si="29"/>
        <v>80411454</v>
      </c>
      <c r="L906" s="57"/>
    </row>
    <row r="907" spans="1:12" ht="18" customHeight="1">
      <c r="A907" s="11">
        <v>901</v>
      </c>
      <c r="B907" s="32" t="s">
        <v>3544</v>
      </c>
      <c r="C907" s="57" t="s">
        <v>3550</v>
      </c>
      <c r="D907" s="57">
        <v>3</v>
      </c>
      <c r="E907" s="58" t="s">
        <v>3743</v>
      </c>
      <c r="F907" s="57" t="s">
        <v>419</v>
      </c>
      <c r="G907" s="57" t="s">
        <v>18</v>
      </c>
      <c r="H907" s="103">
        <v>61182627</v>
      </c>
      <c r="I907" s="103">
        <v>0</v>
      </c>
      <c r="J907" s="103">
        <v>0</v>
      </c>
      <c r="K907" s="45">
        <f t="shared" si="29"/>
        <v>61182627</v>
      </c>
      <c r="L907" s="69"/>
    </row>
    <row r="908" spans="1:12" ht="18" customHeight="1">
      <c r="A908" s="11">
        <v>902</v>
      </c>
      <c r="B908" s="32" t="s">
        <v>3544</v>
      </c>
      <c r="C908" s="32" t="s">
        <v>139</v>
      </c>
      <c r="D908" s="32">
        <v>3</v>
      </c>
      <c r="E908" s="33" t="s">
        <v>3740</v>
      </c>
      <c r="F908" s="57" t="s">
        <v>419</v>
      </c>
      <c r="G908" s="11" t="s">
        <v>0</v>
      </c>
      <c r="H908" s="15">
        <v>6362300</v>
      </c>
      <c r="I908" s="15">
        <v>95433000</v>
      </c>
      <c r="J908" s="15"/>
      <c r="K908" s="45">
        <f t="shared" si="29"/>
        <v>101795300</v>
      </c>
      <c r="L908" s="32"/>
    </row>
    <row r="909" spans="1:12" ht="18" customHeight="1">
      <c r="A909" s="11">
        <v>903</v>
      </c>
      <c r="B909" s="32" t="s">
        <v>3544</v>
      </c>
      <c r="C909" s="57" t="s">
        <v>3550</v>
      </c>
      <c r="D909" s="32">
        <v>3</v>
      </c>
      <c r="E909" s="33" t="s">
        <v>3745</v>
      </c>
      <c r="F909" s="57" t="s">
        <v>419</v>
      </c>
      <c r="G909" s="57" t="s">
        <v>18</v>
      </c>
      <c r="H909" s="45">
        <v>34961501</v>
      </c>
      <c r="I909" s="45"/>
      <c r="J909" s="45"/>
      <c r="K909" s="45">
        <f t="shared" si="29"/>
        <v>34961501</v>
      </c>
      <c r="L909" s="29"/>
    </row>
    <row r="910" spans="1:12" ht="18" customHeight="1">
      <c r="A910" s="11">
        <v>904</v>
      </c>
      <c r="B910" s="32" t="s">
        <v>3544</v>
      </c>
      <c r="C910" s="57" t="s">
        <v>3550</v>
      </c>
      <c r="D910" s="57">
        <v>3</v>
      </c>
      <c r="E910" s="58" t="s">
        <v>3744</v>
      </c>
      <c r="F910" s="57" t="s">
        <v>419</v>
      </c>
      <c r="G910" s="57" t="s">
        <v>18</v>
      </c>
      <c r="H910" s="103">
        <v>47198026</v>
      </c>
      <c r="I910" s="103">
        <v>0</v>
      </c>
      <c r="J910" s="103">
        <v>0</v>
      </c>
      <c r="K910" s="45">
        <f t="shared" si="29"/>
        <v>47198026</v>
      </c>
      <c r="L910" s="12"/>
    </row>
    <row r="911" spans="1:12" ht="18" customHeight="1">
      <c r="A911" s="11">
        <v>905</v>
      </c>
      <c r="B911" s="32" t="s">
        <v>3544</v>
      </c>
      <c r="C911" s="32" t="s">
        <v>3570</v>
      </c>
      <c r="D911" s="32">
        <v>3</v>
      </c>
      <c r="E911" s="20" t="s">
        <v>3739</v>
      </c>
      <c r="F911" s="32" t="s">
        <v>419</v>
      </c>
      <c r="G911" s="32" t="s">
        <v>0</v>
      </c>
      <c r="H911" s="45">
        <v>150000000</v>
      </c>
      <c r="I911" s="121"/>
      <c r="J911" s="121"/>
      <c r="K911" s="45">
        <f t="shared" si="29"/>
        <v>150000000</v>
      </c>
      <c r="L911" s="82"/>
    </row>
    <row r="912" spans="1:12" ht="18" customHeight="1">
      <c r="A912" s="11">
        <v>906</v>
      </c>
      <c r="B912" s="32" t="s">
        <v>3544</v>
      </c>
      <c r="C912" s="32" t="s">
        <v>3570</v>
      </c>
      <c r="D912" s="32">
        <v>3</v>
      </c>
      <c r="E912" s="20" t="s">
        <v>3738</v>
      </c>
      <c r="F912" s="32" t="s">
        <v>419</v>
      </c>
      <c r="G912" s="32" t="s">
        <v>0</v>
      </c>
      <c r="H912" s="45">
        <v>200000000</v>
      </c>
      <c r="I912" s="121"/>
      <c r="J912" s="121"/>
      <c r="K912" s="45">
        <f t="shared" si="29"/>
        <v>200000000</v>
      </c>
      <c r="L912" s="11"/>
    </row>
    <row r="913" spans="1:12" ht="18" customHeight="1">
      <c r="A913" s="11">
        <v>907</v>
      </c>
      <c r="B913" s="32" t="s">
        <v>3544</v>
      </c>
      <c r="C913" s="11" t="s">
        <v>3553</v>
      </c>
      <c r="D913" s="11">
        <v>3</v>
      </c>
      <c r="E913" s="20" t="s">
        <v>3737</v>
      </c>
      <c r="F913" s="32" t="s">
        <v>419</v>
      </c>
      <c r="G913" s="32" t="s">
        <v>26</v>
      </c>
      <c r="H913" s="45">
        <v>150000000</v>
      </c>
      <c r="I913" s="45">
        <v>0</v>
      </c>
      <c r="J913" s="45">
        <v>0</v>
      </c>
      <c r="K913" s="45">
        <f t="shared" si="29"/>
        <v>150000000</v>
      </c>
      <c r="L913" s="32"/>
    </row>
    <row r="914" spans="1:12" ht="18" customHeight="1">
      <c r="A914" s="11">
        <v>908</v>
      </c>
      <c r="B914" s="32" t="s">
        <v>3544</v>
      </c>
      <c r="C914" s="32" t="s">
        <v>140</v>
      </c>
      <c r="D914" s="32">
        <v>3</v>
      </c>
      <c r="E914" s="33" t="s">
        <v>3728</v>
      </c>
      <c r="F914" s="32" t="s">
        <v>419</v>
      </c>
      <c r="G914" s="32" t="s">
        <v>26</v>
      </c>
      <c r="H914" s="45">
        <v>20000000</v>
      </c>
      <c r="I914" s="45">
        <v>0</v>
      </c>
      <c r="J914" s="45">
        <v>0</v>
      </c>
      <c r="K914" s="45">
        <f t="shared" si="29"/>
        <v>20000000</v>
      </c>
      <c r="L914" s="11"/>
    </row>
    <row r="915" spans="1:12" ht="18" customHeight="1">
      <c r="A915" s="11">
        <v>909</v>
      </c>
      <c r="B915" s="32" t="s">
        <v>3544</v>
      </c>
      <c r="C915" s="32" t="s">
        <v>140</v>
      </c>
      <c r="D915" s="32">
        <v>3</v>
      </c>
      <c r="E915" s="33" t="s">
        <v>3727</v>
      </c>
      <c r="F915" s="32" t="s">
        <v>469</v>
      </c>
      <c r="G915" s="32" t="s">
        <v>26</v>
      </c>
      <c r="H915" s="45">
        <v>80000000</v>
      </c>
      <c r="I915" s="45">
        <v>0</v>
      </c>
      <c r="J915" s="45">
        <v>0</v>
      </c>
      <c r="K915" s="45">
        <f t="shared" si="29"/>
        <v>80000000</v>
      </c>
      <c r="L915" s="29"/>
    </row>
    <row r="916" spans="1:12" ht="18" customHeight="1">
      <c r="A916" s="11">
        <v>910</v>
      </c>
      <c r="B916" s="32" t="s">
        <v>3544</v>
      </c>
      <c r="C916" s="32" t="s">
        <v>140</v>
      </c>
      <c r="D916" s="32">
        <v>3</v>
      </c>
      <c r="E916" s="33" t="s">
        <v>3726</v>
      </c>
      <c r="F916" s="32" t="s">
        <v>419</v>
      </c>
      <c r="G916" s="32" t="s">
        <v>26</v>
      </c>
      <c r="H916" s="45">
        <v>35000000</v>
      </c>
      <c r="I916" s="45">
        <v>0</v>
      </c>
      <c r="J916" s="45">
        <v>0</v>
      </c>
      <c r="K916" s="45">
        <f t="shared" si="29"/>
        <v>35000000</v>
      </c>
      <c r="L916" s="32"/>
    </row>
    <row r="917" spans="1:12" ht="18" customHeight="1">
      <c r="A917" s="11">
        <v>911</v>
      </c>
      <c r="B917" s="32" t="s">
        <v>3544</v>
      </c>
      <c r="C917" s="32" t="s">
        <v>140</v>
      </c>
      <c r="D917" s="32">
        <v>3</v>
      </c>
      <c r="E917" s="33" t="s">
        <v>3725</v>
      </c>
      <c r="F917" s="32" t="s">
        <v>419</v>
      </c>
      <c r="G917" s="32" t="s">
        <v>26</v>
      </c>
      <c r="H917" s="45">
        <v>5000000</v>
      </c>
      <c r="I917" s="45">
        <v>0</v>
      </c>
      <c r="J917" s="45">
        <v>0</v>
      </c>
      <c r="K917" s="45">
        <f t="shared" si="29"/>
        <v>5000000</v>
      </c>
      <c r="L917" s="29"/>
    </row>
    <row r="918" spans="1:12" ht="18" customHeight="1">
      <c r="A918" s="11">
        <v>912</v>
      </c>
      <c r="B918" s="32" t="s">
        <v>3544</v>
      </c>
      <c r="C918" s="32" t="s">
        <v>140</v>
      </c>
      <c r="D918" s="32">
        <v>3</v>
      </c>
      <c r="E918" s="33" t="s">
        <v>3722</v>
      </c>
      <c r="F918" s="32" t="s">
        <v>419</v>
      </c>
      <c r="G918" s="32" t="s">
        <v>26</v>
      </c>
      <c r="H918" s="45">
        <v>32000000</v>
      </c>
      <c r="I918" s="45">
        <v>0</v>
      </c>
      <c r="J918" s="45">
        <v>0</v>
      </c>
      <c r="K918" s="45">
        <f t="shared" si="29"/>
        <v>32000000</v>
      </c>
      <c r="L918" s="32"/>
    </row>
    <row r="919" spans="1:12" ht="18" customHeight="1">
      <c r="A919" s="11">
        <v>913</v>
      </c>
      <c r="B919" s="32" t="s">
        <v>3544</v>
      </c>
      <c r="C919" s="32" t="s">
        <v>140</v>
      </c>
      <c r="D919" s="32">
        <v>3</v>
      </c>
      <c r="E919" s="33" t="s">
        <v>3723</v>
      </c>
      <c r="F919" s="32" t="s">
        <v>419</v>
      </c>
      <c r="G919" s="32" t="s">
        <v>26</v>
      </c>
      <c r="H919" s="45">
        <v>12000000</v>
      </c>
      <c r="I919" s="45">
        <v>0</v>
      </c>
      <c r="J919" s="45">
        <v>0</v>
      </c>
      <c r="K919" s="45">
        <f t="shared" si="29"/>
        <v>12000000</v>
      </c>
      <c r="L919" s="32"/>
    </row>
    <row r="920" spans="1:12" ht="18" customHeight="1">
      <c r="A920" s="11">
        <v>914</v>
      </c>
      <c r="B920" s="32" t="s">
        <v>3544</v>
      </c>
      <c r="C920" s="32" t="s">
        <v>140</v>
      </c>
      <c r="D920" s="32">
        <v>3</v>
      </c>
      <c r="E920" s="33" t="s">
        <v>3724</v>
      </c>
      <c r="F920" s="32" t="s">
        <v>419</v>
      </c>
      <c r="G920" s="32" t="s">
        <v>26</v>
      </c>
      <c r="H920" s="45">
        <v>25000000</v>
      </c>
      <c r="I920" s="45">
        <v>7000000</v>
      </c>
      <c r="J920" s="45">
        <v>0</v>
      </c>
      <c r="K920" s="45">
        <f t="shared" ref="K920:K951" si="30">H920+I920+J920</f>
        <v>32000000</v>
      </c>
      <c r="L920" s="29"/>
    </row>
    <row r="921" spans="1:12" ht="18" customHeight="1">
      <c r="A921" s="11">
        <v>915</v>
      </c>
      <c r="B921" s="32" t="s">
        <v>3544</v>
      </c>
      <c r="C921" s="32" t="s">
        <v>140</v>
      </c>
      <c r="D921" s="32">
        <v>3</v>
      </c>
      <c r="E921" s="33" t="s">
        <v>3735</v>
      </c>
      <c r="F921" s="32" t="s">
        <v>419</v>
      </c>
      <c r="G921" s="32" t="s">
        <v>26</v>
      </c>
      <c r="H921" s="45">
        <v>4465547</v>
      </c>
      <c r="I921" s="45">
        <v>0</v>
      </c>
      <c r="J921" s="45">
        <v>0</v>
      </c>
      <c r="K921" s="45">
        <f t="shared" si="30"/>
        <v>4465547</v>
      </c>
      <c r="L921" s="29"/>
    </row>
    <row r="922" spans="1:12" ht="18" customHeight="1">
      <c r="A922" s="11">
        <v>916</v>
      </c>
      <c r="B922" s="32" t="s">
        <v>3544</v>
      </c>
      <c r="C922" s="32" t="s">
        <v>3553</v>
      </c>
      <c r="D922" s="32">
        <v>3</v>
      </c>
      <c r="E922" s="33" t="s">
        <v>3729</v>
      </c>
      <c r="F922" s="32" t="s">
        <v>419</v>
      </c>
      <c r="G922" s="32" t="s">
        <v>26</v>
      </c>
      <c r="H922" s="45">
        <v>137022910</v>
      </c>
      <c r="I922" s="45">
        <v>0</v>
      </c>
      <c r="J922" s="45">
        <v>0</v>
      </c>
      <c r="K922" s="45">
        <f t="shared" si="30"/>
        <v>137022910</v>
      </c>
      <c r="L922" s="29"/>
    </row>
    <row r="923" spans="1:12" ht="18" customHeight="1">
      <c r="A923" s="11">
        <v>917</v>
      </c>
      <c r="B923" s="32" t="s">
        <v>3544</v>
      </c>
      <c r="C923" s="32" t="s">
        <v>140</v>
      </c>
      <c r="D923" s="32">
        <v>3</v>
      </c>
      <c r="E923" s="33" t="s">
        <v>3731</v>
      </c>
      <c r="F923" s="32" t="s">
        <v>419</v>
      </c>
      <c r="G923" s="32" t="s">
        <v>26</v>
      </c>
      <c r="H923" s="45">
        <v>32423004</v>
      </c>
      <c r="I923" s="45">
        <v>0</v>
      </c>
      <c r="J923" s="45">
        <v>0</v>
      </c>
      <c r="K923" s="45">
        <f t="shared" si="30"/>
        <v>32423004</v>
      </c>
      <c r="L923" s="29"/>
    </row>
    <row r="924" spans="1:12" ht="18" customHeight="1">
      <c r="A924" s="11">
        <v>918</v>
      </c>
      <c r="B924" s="32" t="s">
        <v>3544</v>
      </c>
      <c r="C924" s="32" t="s">
        <v>3553</v>
      </c>
      <c r="D924" s="32">
        <v>3</v>
      </c>
      <c r="E924" s="248" t="s">
        <v>3730</v>
      </c>
      <c r="F924" s="32" t="s">
        <v>419</v>
      </c>
      <c r="G924" s="32" t="s">
        <v>26</v>
      </c>
      <c r="H924" s="45">
        <v>264057852</v>
      </c>
      <c r="I924" s="45">
        <v>0</v>
      </c>
      <c r="J924" s="45">
        <v>0</v>
      </c>
      <c r="K924" s="45">
        <f t="shared" si="30"/>
        <v>264057852</v>
      </c>
      <c r="L924" s="29"/>
    </row>
    <row r="925" spans="1:12" ht="18" customHeight="1">
      <c r="A925" s="11">
        <v>919</v>
      </c>
      <c r="B925" s="32" t="s">
        <v>3544</v>
      </c>
      <c r="C925" s="32" t="s">
        <v>140</v>
      </c>
      <c r="D925" s="32">
        <v>3</v>
      </c>
      <c r="E925" s="33" t="s">
        <v>3734</v>
      </c>
      <c r="F925" s="32" t="s">
        <v>419</v>
      </c>
      <c r="G925" s="32" t="s">
        <v>26</v>
      </c>
      <c r="H925" s="45">
        <v>19560702</v>
      </c>
      <c r="I925" s="45">
        <v>0</v>
      </c>
      <c r="J925" s="45">
        <v>0</v>
      </c>
      <c r="K925" s="45">
        <f t="shared" si="30"/>
        <v>19560702</v>
      </c>
      <c r="L925" s="29"/>
    </row>
    <row r="926" spans="1:12" ht="18" customHeight="1">
      <c r="A926" s="11">
        <v>920</v>
      </c>
      <c r="B926" s="32" t="s">
        <v>3544</v>
      </c>
      <c r="C926" s="32" t="s">
        <v>140</v>
      </c>
      <c r="D926" s="32">
        <v>3</v>
      </c>
      <c r="E926" s="33" t="s">
        <v>3736</v>
      </c>
      <c r="F926" s="32" t="s">
        <v>419</v>
      </c>
      <c r="G926" s="32" t="s">
        <v>26</v>
      </c>
      <c r="H926" s="45">
        <v>4329851</v>
      </c>
      <c r="I926" s="45">
        <v>0</v>
      </c>
      <c r="J926" s="45">
        <v>0</v>
      </c>
      <c r="K926" s="45">
        <f t="shared" si="30"/>
        <v>4329851</v>
      </c>
      <c r="L926" s="29"/>
    </row>
    <row r="927" spans="1:12" ht="18" customHeight="1">
      <c r="A927" s="11">
        <v>921</v>
      </c>
      <c r="B927" s="32" t="s">
        <v>3544</v>
      </c>
      <c r="C927" s="32" t="s">
        <v>140</v>
      </c>
      <c r="D927" s="32">
        <v>3</v>
      </c>
      <c r="E927" s="33" t="s">
        <v>3733</v>
      </c>
      <c r="F927" s="32" t="s">
        <v>419</v>
      </c>
      <c r="G927" s="32" t="s">
        <v>26</v>
      </c>
      <c r="H927" s="45">
        <v>32347660</v>
      </c>
      <c r="I927" s="45">
        <v>0</v>
      </c>
      <c r="J927" s="45">
        <v>0</v>
      </c>
      <c r="K927" s="45">
        <f t="shared" si="30"/>
        <v>32347660</v>
      </c>
      <c r="L927" s="29"/>
    </row>
    <row r="928" spans="1:12" ht="18" customHeight="1">
      <c r="A928" s="11">
        <v>922</v>
      </c>
      <c r="B928" s="32" t="s">
        <v>3544</v>
      </c>
      <c r="C928" s="32" t="s">
        <v>193</v>
      </c>
      <c r="D928" s="32">
        <v>3</v>
      </c>
      <c r="E928" s="20" t="s">
        <v>3720</v>
      </c>
      <c r="F928" s="32" t="s">
        <v>419</v>
      </c>
      <c r="G928" s="32" t="s">
        <v>26</v>
      </c>
      <c r="H928" s="132">
        <v>95076000</v>
      </c>
      <c r="I928" s="45">
        <v>0</v>
      </c>
      <c r="J928" s="45">
        <v>0</v>
      </c>
      <c r="K928" s="45">
        <f t="shared" si="30"/>
        <v>95076000</v>
      </c>
      <c r="L928" s="32"/>
    </row>
    <row r="929" spans="1:12" ht="18" customHeight="1">
      <c r="A929" s="11">
        <v>923</v>
      </c>
      <c r="B929" s="32" t="s">
        <v>3544</v>
      </c>
      <c r="C929" s="32" t="s">
        <v>3555</v>
      </c>
      <c r="D929" s="32">
        <v>3</v>
      </c>
      <c r="E929" s="33" t="s">
        <v>3753</v>
      </c>
      <c r="F929" s="32" t="s">
        <v>469</v>
      </c>
      <c r="G929" s="32" t="s">
        <v>18</v>
      </c>
      <c r="H929" s="45">
        <v>50000000</v>
      </c>
      <c r="I929" s="45"/>
      <c r="J929" s="45"/>
      <c r="K929" s="45">
        <f t="shared" si="30"/>
        <v>50000000</v>
      </c>
      <c r="L929" s="90"/>
    </row>
    <row r="930" spans="1:12" ht="18" customHeight="1">
      <c r="A930" s="11">
        <v>924</v>
      </c>
      <c r="B930" s="32" t="s">
        <v>3544</v>
      </c>
      <c r="C930" s="32" t="s">
        <v>3555</v>
      </c>
      <c r="D930" s="32">
        <v>3</v>
      </c>
      <c r="E930" s="33" t="s">
        <v>3752</v>
      </c>
      <c r="F930" s="32" t="s">
        <v>469</v>
      </c>
      <c r="G930" s="32" t="s">
        <v>18</v>
      </c>
      <c r="H930" s="45">
        <v>18000000</v>
      </c>
      <c r="I930" s="45"/>
      <c r="J930" s="45"/>
      <c r="K930" s="45">
        <f t="shared" si="30"/>
        <v>18000000</v>
      </c>
      <c r="L930" s="90"/>
    </row>
    <row r="931" spans="1:12" ht="18" customHeight="1">
      <c r="A931" s="11">
        <v>925</v>
      </c>
      <c r="B931" s="32" t="s">
        <v>3807</v>
      </c>
      <c r="C931" s="32" t="s">
        <v>3808</v>
      </c>
      <c r="D931" s="32">
        <v>3</v>
      </c>
      <c r="E931" s="39" t="s">
        <v>3809</v>
      </c>
      <c r="F931" s="32" t="s">
        <v>149</v>
      </c>
      <c r="G931" s="32" t="s">
        <v>26</v>
      </c>
      <c r="H931" s="45">
        <v>26000000</v>
      </c>
      <c r="I931" s="45"/>
      <c r="J931" s="45"/>
      <c r="K931" s="45">
        <f t="shared" si="30"/>
        <v>26000000</v>
      </c>
      <c r="L931" s="29"/>
    </row>
    <row r="932" spans="1:12" ht="18" customHeight="1">
      <c r="A932" s="11">
        <v>926</v>
      </c>
      <c r="B932" s="57" t="s">
        <v>141</v>
      </c>
      <c r="C932" s="57" t="s">
        <v>3839</v>
      </c>
      <c r="D932" s="57">
        <v>3</v>
      </c>
      <c r="E932" s="249" t="s">
        <v>3869</v>
      </c>
      <c r="F932" s="57" t="s">
        <v>62</v>
      </c>
      <c r="G932" s="57" t="s">
        <v>26</v>
      </c>
      <c r="H932" s="103">
        <v>450000000</v>
      </c>
      <c r="I932" s="103"/>
      <c r="J932" s="103"/>
      <c r="K932" s="103">
        <f t="shared" si="30"/>
        <v>450000000</v>
      </c>
      <c r="L932" s="120"/>
    </row>
    <row r="933" spans="1:12" ht="18" customHeight="1">
      <c r="A933" s="11">
        <v>927</v>
      </c>
      <c r="B933" s="57" t="s">
        <v>3826</v>
      </c>
      <c r="C933" s="57" t="s">
        <v>3859</v>
      </c>
      <c r="D933" s="57">
        <v>3</v>
      </c>
      <c r="E933" s="58" t="s">
        <v>3870</v>
      </c>
      <c r="F933" s="57" t="s">
        <v>1360</v>
      </c>
      <c r="G933" s="57" t="s">
        <v>0</v>
      </c>
      <c r="H933" s="103">
        <v>480000000</v>
      </c>
      <c r="I933" s="103"/>
      <c r="J933" s="103"/>
      <c r="K933" s="103">
        <f t="shared" si="30"/>
        <v>480000000</v>
      </c>
      <c r="L933" s="120"/>
    </row>
    <row r="934" spans="1:12" ht="18" customHeight="1">
      <c r="A934" s="11">
        <v>928</v>
      </c>
      <c r="B934" s="57" t="s">
        <v>3826</v>
      </c>
      <c r="C934" s="57" t="s">
        <v>3859</v>
      </c>
      <c r="D934" s="57">
        <v>3</v>
      </c>
      <c r="E934" s="58" t="s">
        <v>3874</v>
      </c>
      <c r="F934" s="57" t="s">
        <v>419</v>
      </c>
      <c r="G934" s="57" t="s">
        <v>0</v>
      </c>
      <c r="H934" s="103">
        <v>250000000</v>
      </c>
      <c r="I934" s="103"/>
      <c r="J934" s="103"/>
      <c r="K934" s="103">
        <f t="shared" si="30"/>
        <v>250000000</v>
      </c>
      <c r="L934" s="120"/>
    </row>
    <row r="935" spans="1:12" ht="18" customHeight="1">
      <c r="A935" s="11">
        <v>929</v>
      </c>
      <c r="B935" s="57" t="s">
        <v>3826</v>
      </c>
      <c r="C935" s="57" t="s">
        <v>3859</v>
      </c>
      <c r="D935" s="57">
        <v>3</v>
      </c>
      <c r="E935" s="58" t="s">
        <v>3872</v>
      </c>
      <c r="F935" s="57" t="s">
        <v>1360</v>
      </c>
      <c r="G935" s="57" t="s">
        <v>0</v>
      </c>
      <c r="H935" s="103">
        <v>100000000</v>
      </c>
      <c r="I935" s="103"/>
      <c r="J935" s="103"/>
      <c r="K935" s="103">
        <f t="shared" si="30"/>
        <v>100000000</v>
      </c>
      <c r="L935" s="120"/>
    </row>
    <row r="936" spans="1:12" ht="18" customHeight="1">
      <c r="A936" s="11">
        <v>930</v>
      </c>
      <c r="B936" s="57" t="s">
        <v>3826</v>
      </c>
      <c r="C936" s="57" t="s">
        <v>3859</v>
      </c>
      <c r="D936" s="57">
        <v>3</v>
      </c>
      <c r="E936" s="58" t="s">
        <v>3875</v>
      </c>
      <c r="F936" s="57" t="s">
        <v>1360</v>
      </c>
      <c r="G936" s="57" t="s">
        <v>0</v>
      </c>
      <c r="H936" s="103">
        <v>610000000</v>
      </c>
      <c r="I936" s="103"/>
      <c r="J936" s="103"/>
      <c r="K936" s="103">
        <f t="shared" si="30"/>
        <v>610000000</v>
      </c>
      <c r="L936" s="120"/>
    </row>
    <row r="937" spans="1:12" ht="18" customHeight="1">
      <c r="A937" s="11">
        <v>931</v>
      </c>
      <c r="B937" s="57" t="s">
        <v>3826</v>
      </c>
      <c r="C937" s="57" t="s">
        <v>3859</v>
      </c>
      <c r="D937" s="57">
        <v>3</v>
      </c>
      <c r="E937" s="58" t="s">
        <v>3876</v>
      </c>
      <c r="F937" s="57" t="s">
        <v>1360</v>
      </c>
      <c r="G937" s="57" t="s">
        <v>0</v>
      </c>
      <c r="H937" s="103">
        <v>370000000</v>
      </c>
      <c r="I937" s="103"/>
      <c r="J937" s="103"/>
      <c r="K937" s="103">
        <f t="shared" si="30"/>
        <v>370000000</v>
      </c>
      <c r="L937" s="120"/>
    </row>
    <row r="938" spans="1:12" ht="18" customHeight="1">
      <c r="A938" s="11">
        <v>932</v>
      </c>
      <c r="B938" s="57" t="s">
        <v>3826</v>
      </c>
      <c r="C938" s="57" t="s">
        <v>3859</v>
      </c>
      <c r="D938" s="57">
        <v>3</v>
      </c>
      <c r="E938" s="58" t="s">
        <v>3871</v>
      </c>
      <c r="F938" s="57" t="s">
        <v>1360</v>
      </c>
      <c r="G938" s="57" t="s">
        <v>0</v>
      </c>
      <c r="H938" s="103">
        <v>460000000</v>
      </c>
      <c r="I938" s="103"/>
      <c r="J938" s="103"/>
      <c r="K938" s="103">
        <f t="shared" si="30"/>
        <v>460000000</v>
      </c>
      <c r="L938" s="120"/>
    </row>
    <row r="939" spans="1:12" ht="18" customHeight="1">
      <c r="A939" s="11">
        <v>933</v>
      </c>
      <c r="B939" s="57" t="s">
        <v>3826</v>
      </c>
      <c r="C939" s="57" t="s">
        <v>3859</v>
      </c>
      <c r="D939" s="57">
        <v>3</v>
      </c>
      <c r="E939" s="58" t="s">
        <v>3873</v>
      </c>
      <c r="F939" s="57" t="s">
        <v>1360</v>
      </c>
      <c r="G939" s="57" t="s">
        <v>18</v>
      </c>
      <c r="H939" s="103">
        <v>150000000</v>
      </c>
      <c r="I939" s="103"/>
      <c r="J939" s="103"/>
      <c r="K939" s="103">
        <f t="shared" si="30"/>
        <v>150000000</v>
      </c>
      <c r="L939" s="120"/>
    </row>
    <row r="940" spans="1:12" ht="18" customHeight="1">
      <c r="A940" s="11">
        <v>934</v>
      </c>
      <c r="B940" s="57" t="s">
        <v>3826</v>
      </c>
      <c r="C940" s="57" t="s">
        <v>3877</v>
      </c>
      <c r="D940" s="57">
        <v>3</v>
      </c>
      <c r="E940" s="58" t="s">
        <v>3878</v>
      </c>
      <c r="F940" s="57" t="s">
        <v>1360</v>
      </c>
      <c r="G940" s="57" t="s">
        <v>26</v>
      </c>
      <c r="H940" s="103">
        <v>149068000</v>
      </c>
      <c r="I940" s="103">
        <v>190825000</v>
      </c>
      <c r="J940" s="103">
        <v>100107000</v>
      </c>
      <c r="K940" s="103">
        <f t="shared" si="30"/>
        <v>440000000</v>
      </c>
      <c r="L940" s="120"/>
    </row>
    <row r="941" spans="1:12" ht="18" customHeight="1">
      <c r="A941" s="11">
        <v>935</v>
      </c>
      <c r="B941" s="57" t="s">
        <v>3826</v>
      </c>
      <c r="C941" s="57" t="s">
        <v>3832</v>
      </c>
      <c r="D941" s="57">
        <v>3</v>
      </c>
      <c r="E941" s="58" t="s">
        <v>3884</v>
      </c>
      <c r="F941" s="57" t="s">
        <v>1360</v>
      </c>
      <c r="G941" s="57" t="s">
        <v>26</v>
      </c>
      <c r="H941" s="103">
        <v>150000000</v>
      </c>
      <c r="I941" s="103">
        <v>0</v>
      </c>
      <c r="J941" s="103">
        <v>0</v>
      </c>
      <c r="K941" s="103">
        <f t="shared" si="30"/>
        <v>150000000</v>
      </c>
      <c r="L941" s="120"/>
    </row>
    <row r="942" spans="1:12" ht="18" customHeight="1">
      <c r="A942" s="11">
        <v>936</v>
      </c>
      <c r="B942" s="57" t="s">
        <v>3826</v>
      </c>
      <c r="C942" s="57" t="s">
        <v>3832</v>
      </c>
      <c r="D942" s="57">
        <v>3</v>
      </c>
      <c r="E942" s="58" t="s">
        <v>3883</v>
      </c>
      <c r="F942" s="57" t="s">
        <v>1360</v>
      </c>
      <c r="G942" s="57" t="s">
        <v>26</v>
      </c>
      <c r="H942" s="103">
        <v>300000000</v>
      </c>
      <c r="I942" s="103">
        <v>0</v>
      </c>
      <c r="J942" s="103">
        <v>0</v>
      </c>
      <c r="K942" s="103">
        <f t="shared" si="30"/>
        <v>300000000</v>
      </c>
      <c r="L942" s="120"/>
    </row>
    <row r="943" spans="1:12" ht="18" customHeight="1">
      <c r="A943" s="11">
        <v>937</v>
      </c>
      <c r="B943" s="57" t="s">
        <v>3826</v>
      </c>
      <c r="C943" s="57" t="s">
        <v>3832</v>
      </c>
      <c r="D943" s="57">
        <v>3</v>
      </c>
      <c r="E943" s="196" t="s">
        <v>3882</v>
      </c>
      <c r="F943" s="57" t="s">
        <v>1360</v>
      </c>
      <c r="G943" s="57" t="s">
        <v>18</v>
      </c>
      <c r="H943" s="103">
        <v>302623000</v>
      </c>
      <c r="I943" s="103">
        <v>0</v>
      </c>
      <c r="J943" s="103"/>
      <c r="K943" s="103">
        <f t="shared" si="30"/>
        <v>302623000</v>
      </c>
      <c r="L943" s="57"/>
    </row>
    <row r="944" spans="1:12" ht="18" customHeight="1">
      <c r="A944" s="11">
        <v>938</v>
      </c>
      <c r="B944" s="57" t="s">
        <v>3826</v>
      </c>
      <c r="C944" s="57" t="s">
        <v>3879</v>
      </c>
      <c r="D944" s="57">
        <v>3</v>
      </c>
      <c r="E944" s="58" t="s">
        <v>3880</v>
      </c>
      <c r="F944" s="57" t="s">
        <v>417</v>
      </c>
      <c r="G944" s="57" t="s">
        <v>18</v>
      </c>
      <c r="H944" s="103">
        <v>33900000</v>
      </c>
      <c r="I944" s="103"/>
      <c r="J944" s="103"/>
      <c r="K944" s="103">
        <f t="shared" si="30"/>
        <v>33900000</v>
      </c>
      <c r="L944" s="120"/>
    </row>
    <row r="945" spans="1:12" ht="18" customHeight="1">
      <c r="A945" s="11">
        <v>939</v>
      </c>
      <c r="B945" s="57" t="s">
        <v>3826</v>
      </c>
      <c r="C945" s="57" t="s">
        <v>3849</v>
      </c>
      <c r="D945" s="57">
        <v>3</v>
      </c>
      <c r="E945" s="58" t="s">
        <v>3881</v>
      </c>
      <c r="F945" s="57" t="s">
        <v>417</v>
      </c>
      <c r="G945" s="57" t="s">
        <v>0</v>
      </c>
      <c r="H945" s="103">
        <v>55000000</v>
      </c>
      <c r="I945" s="103"/>
      <c r="J945" s="103"/>
      <c r="K945" s="103">
        <f t="shared" si="30"/>
        <v>55000000</v>
      </c>
      <c r="L945" s="120"/>
    </row>
    <row r="946" spans="1:12" ht="18" customHeight="1">
      <c r="A946" s="11">
        <v>940</v>
      </c>
      <c r="B946" s="12" t="s">
        <v>3924</v>
      </c>
      <c r="C946" s="12" t="s">
        <v>3937</v>
      </c>
      <c r="D946" s="57">
        <v>3</v>
      </c>
      <c r="E946" s="58" t="s">
        <v>4021</v>
      </c>
      <c r="F946" s="57" t="s">
        <v>419</v>
      </c>
      <c r="G946" s="57" t="s">
        <v>26</v>
      </c>
      <c r="H946" s="103">
        <v>15000000</v>
      </c>
      <c r="I946" s="103"/>
      <c r="J946" s="103"/>
      <c r="K946" s="103">
        <f t="shared" si="30"/>
        <v>15000000</v>
      </c>
      <c r="L946" s="21"/>
    </row>
    <row r="947" spans="1:12" ht="18" customHeight="1">
      <c r="A947" s="11">
        <v>941</v>
      </c>
      <c r="B947" s="57" t="s">
        <v>3924</v>
      </c>
      <c r="C947" s="57" t="s">
        <v>3929</v>
      </c>
      <c r="D947" s="57">
        <v>3</v>
      </c>
      <c r="E947" s="58" t="s">
        <v>4020</v>
      </c>
      <c r="F947" s="57" t="s">
        <v>419</v>
      </c>
      <c r="G947" s="57" t="s">
        <v>31</v>
      </c>
      <c r="H947" s="103">
        <v>8000000</v>
      </c>
      <c r="I947" s="113">
        <v>0</v>
      </c>
      <c r="J947" s="113">
        <v>0</v>
      </c>
      <c r="K947" s="103">
        <v>8000000</v>
      </c>
      <c r="L947" s="11" t="s">
        <v>1984</v>
      </c>
    </row>
    <row r="948" spans="1:12" ht="18" customHeight="1">
      <c r="A948" s="11">
        <v>942</v>
      </c>
      <c r="B948" s="12" t="s">
        <v>3924</v>
      </c>
      <c r="C948" s="12" t="s">
        <v>1432</v>
      </c>
      <c r="D948" s="12">
        <v>3</v>
      </c>
      <c r="E948" s="13" t="s">
        <v>4015</v>
      </c>
      <c r="F948" s="57" t="s">
        <v>419</v>
      </c>
      <c r="G948" s="12" t="s">
        <v>26</v>
      </c>
      <c r="H948" s="15">
        <v>293642163</v>
      </c>
      <c r="I948" s="15" t="s">
        <v>1372</v>
      </c>
      <c r="J948" s="14" t="s">
        <v>1372</v>
      </c>
      <c r="K948" s="14">
        <f>SUM(H948:J948)</f>
        <v>293642163</v>
      </c>
      <c r="L948" s="12"/>
    </row>
    <row r="949" spans="1:12" ht="18" customHeight="1">
      <c r="A949" s="11">
        <v>943</v>
      </c>
      <c r="B949" s="57" t="s">
        <v>3924</v>
      </c>
      <c r="C949" s="32" t="s">
        <v>540</v>
      </c>
      <c r="D949" s="32">
        <v>3</v>
      </c>
      <c r="E949" s="33" t="s">
        <v>4027</v>
      </c>
      <c r="F949" s="32" t="s">
        <v>417</v>
      </c>
      <c r="G949" s="32" t="s">
        <v>18</v>
      </c>
      <c r="H949" s="207">
        <v>3204047529</v>
      </c>
      <c r="I949" s="207"/>
      <c r="J949" s="207"/>
      <c r="K949" s="207">
        <f t="shared" ref="K949:K980" si="31">H949+I949+J949</f>
        <v>3204047529</v>
      </c>
      <c r="L949" s="71"/>
    </row>
    <row r="950" spans="1:12" ht="18" customHeight="1">
      <c r="A950" s="11">
        <v>944</v>
      </c>
      <c r="B950" s="32" t="s">
        <v>3924</v>
      </c>
      <c r="C950" s="32" t="s">
        <v>4003</v>
      </c>
      <c r="D950" s="32">
        <v>3</v>
      </c>
      <c r="E950" s="33" t="s">
        <v>4023</v>
      </c>
      <c r="F950" s="32" t="s">
        <v>419</v>
      </c>
      <c r="G950" s="32" t="s">
        <v>26</v>
      </c>
      <c r="H950" s="45">
        <v>10817493</v>
      </c>
      <c r="I950" s="45">
        <v>0</v>
      </c>
      <c r="J950" s="45">
        <v>0</v>
      </c>
      <c r="K950" s="45">
        <f t="shared" si="31"/>
        <v>10817493</v>
      </c>
      <c r="L950" s="39"/>
    </row>
    <row r="951" spans="1:12" ht="18" customHeight="1">
      <c r="A951" s="11">
        <v>945</v>
      </c>
      <c r="B951" s="32" t="s">
        <v>3924</v>
      </c>
      <c r="C951" s="32" t="s">
        <v>4003</v>
      </c>
      <c r="D951" s="32">
        <v>3</v>
      </c>
      <c r="E951" s="33" t="s">
        <v>4022</v>
      </c>
      <c r="F951" s="32" t="s">
        <v>419</v>
      </c>
      <c r="G951" s="32" t="s">
        <v>18</v>
      </c>
      <c r="H951" s="45">
        <v>249683755</v>
      </c>
      <c r="I951" s="45">
        <v>0</v>
      </c>
      <c r="J951" s="45">
        <v>0</v>
      </c>
      <c r="K951" s="45">
        <f t="shared" si="31"/>
        <v>249683755</v>
      </c>
      <c r="L951" s="20"/>
    </row>
    <row r="952" spans="1:12" ht="18" customHeight="1">
      <c r="A952" s="11">
        <v>946</v>
      </c>
      <c r="B952" s="32" t="s">
        <v>3924</v>
      </c>
      <c r="C952" s="32" t="s">
        <v>4003</v>
      </c>
      <c r="D952" s="32">
        <v>3</v>
      </c>
      <c r="E952" s="33" t="s">
        <v>4024</v>
      </c>
      <c r="F952" s="32" t="s">
        <v>419</v>
      </c>
      <c r="G952" s="32" t="s">
        <v>26</v>
      </c>
      <c r="H952" s="45">
        <v>73203982</v>
      </c>
      <c r="I952" s="45">
        <v>0</v>
      </c>
      <c r="J952" s="45">
        <v>0</v>
      </c>
      <c r="K952" s="45">
        <f t="shared" si="31"/>
        <v>73203982</v>
      </c>
      <c r="L952" s="21"/>
    </row>
    <row r="953" spans="1:12" ht="18" customHeight="1">
      <c r="A953" s="11">
        <v>947</v>
      </c>
      <c r="B953" s="32" t="s">
        <v>3924</v>
      </c>
      <c r="C953" s="32" t="s">
        <v>4003</v>
      </c>
      <c r="D953" s="32">
        <v>3</v>
      </c>
      <c r="E953" s="33" t="s">
        <v>4025</v>
      </c>
      <c r="F953" s="32" t="s">
        <v>417</v>
      </c>
      <c r="G953" s="32" t="s">
        <v>26</v>
      </c>
      <c r="H953" s="45">
        <v>29682044</v>
      </c>
      <c r="I953" s="45">
        <v>0</v>
      </c>
      <c r="J953" s="45">
        <v>0</v>
      </c>
      <c r="K953" s="45">
        <f t="shared" si="31"/>
        <v>29682044</v>
      </c>
      <c r="L953" s="21"/>
    </row>
    <row r="954" spans="1:12" ht="18" customHeight="1">
      <c r="A954" s="11">
        <v>948</v>
      </c>
      <c r="B954" s="32" t="s">
        <v>3924</v>
      </c>
      <c r="C954" s="32" t="s">
        <v>4003</v>
      </c>
      <c r="D954" s="32">
        <v>3</v>
      </c>
      <c r="E954" s="33" t="s">
        <v>4026</v>
      </c>
      <c r="F954" s="32" t="s">
        <v>419</v>
      </c>
      <c r="G954" s="32" t="s">
        <v>31</v>
      </c>
      <c r="H954" s="45">
        <v>6505807</v>
      </c>
      <c r="I954" s="45"/>
      <c r="J954" s="45"/>
      <c r="K954" s="103">
        <f t="shared" si="31"/>
        <v>6505807</v>
      </c>
      <c r="L954" s="203" t="s">
        <v>2976</v>
      </c>
    </row>
    <row r="955" spans="1:12" ht="18" customHeight="1">
      <c r="A955" s="11">
        <v>949</v>
      </c>
      <c r="B955" s="32" t="s">
        <v>3924</v>
      </c>
      <c r="C955" s="32" t="s">
        <v>3925</v>
      </c>
      <c r="D955" s="11">
        <v>3</v>
      </c>
      <c r="E955" s="33" t="s">
        <v>4019</v>
      </c>
      <c r="F955" s="32" t="s">
        <v>419</v>
      </c>
      <c r="G955" s="32" t="s">
        <v>18</v>
      </c>
      <c r="H955" s="45">
        <v>26858000</v>
      </c>
      <c r="I955" s="45"/>
      <c r="J955" s="45"/>
      <c r="K955" s="45">
        <f t="shared" si="31"/>
        <v>26858000</v>
      </c>
      <c r="L955" s="21"/>
    </row>
    <row r="956" spans="1:12" ht="18" customHeight="1">
      <c r="A956" s="11">
        <v>950</v>
      </c>
      <c r="B956" s="32" t="s">
        <v>3924</v>
      </c>
      <c r="C956" s="32" t="s">
        <v>3925</v>
      </c>
      <c r="D956" s="11">
        <v>3</v>
      </c>
      <c r="E956" s="33" t="s">
        <v>4016</v>
      </c>
      <c r="F956" s="57" t="s">
        <v>419</v>
      </c>
      <c r="G956" s="32" t="s">
        <v>18</v>
      </c>
      <c r="H956" s="45">
        <v>169048000</v>
      </c>
      <c r="I956" s="121"/>
      <c r="J956" s="121"/>
      <c r="K956" s="45">
        <f t="shared" si="31"/>
        <v>169048000</v>
      </c>
      <c r="L956" s="21"/>
    </row>
    <row r="957" spans="1:12" ht="18" customHeight="1">
      <c r="A957" s="11">
        <v>951</v>
      </c>
      <c r="B957" s="32" t="s">
        <v>3924</v>
      </c>
      <c r="C957" s="32" t="s">
        <v>3925</v>
      </c>
      <c r="D957" s="11">
        <v>3</v>
      </c>
      <c r="E957" s="33" t="s">
        <v>4018</v>
      </c>
      <c r="F957" s="32" t="s">
        <v>419</v>
      </c>
      <c r="G957" s="32" t="s">
        <v>18</v>
      </c>
      <c r="H957" s="45">
        <v>40759000</v>
      </c>
      <c r="I957" s="121"/>
      <c r="J957" s="121"/>
      <c r="K957" s="45">
        <f t="shared" si="31"/>
        <v>40759000</v>
      </c>
      <c r="L957" s="21"/>
    </row>
    <row r="958" spans="1:12" ht="18" customHeight="1">
      <c r="A958" s="11">
        <v>952</v>
      </c>
      <c r="B958" s="32" t="s">
        <v>3924</v>
      </c>
      <c r="C958" s="32" t="s">
        <v>3925</v>
      </c>
      <c r="D958" s="11">
        <v>3</v>
      </c>
      <c r="E958" s="33" t="s">
        <v>4017</v>
      </c>
      <c r="F958" s="32" t="s">
        <v>417</v>
      </c>
      <c r="G958" s="32" t="s">
        <v>18</v>
      </c>
      <c r="H958" s="45">
        <v>46266000</v>
      </c>
      <c r="I958" s="121"/>
      <c r="J958" s="121"/>
      <c r="K958" s="45">
        <f t="shared" si="31"/>
        <v>46266000</v>
      </c>
      <c r="L958" s="21"/>
    </row>
    <row r="959" spans="1:12" ht="18" customHeight="1">
      <c r="A959" s="11">
        <v>953</v>
      </c>
      <c r="B959" s="57" t="s">
        <v>145</v>
      </c>
      <c r="C959" s="57" t="s">
        <v>35</v>
      </c>
      <c r="D959" s="57">
        <v>3</v>
      </c>
      <c r="E959" s="71" t="s">
        <v>4062</v>
      </c>
      <c r="F959" s="57" t="s">
        <v>469</v>
      </c>
      <c r="G959" s="57" t="s">
        <v>26</v>
      </c>
      <c r="H959" s="103">
        <v>150000000</v>
      </c>
      <c r="I959" s="103">
        <v>0</v>
      </c>
      <c r="J959" s="103">
        <v>0</v>
      </c>
      <c r="K959" s="103">
        <f t="shared" si="31"/>
        <v>150000000</v>
      </c>
      <c r="L959" s="23"/>
    </row>
    <row r="960" spans="1:12" ht="18" customHeight="1">
      <c r="A960" s="11">
        <v>954</v>
      </c>
      <c r="B960" s="57" t="s">
        <v>145</v>
      </c>
      <c r="C960" s="57" t="s">
        <v>35</v>
      </c>
      <c r="D960" s="57">
        <v>3</v>
      </c>
      <c r="E960" s="71" t="s">
        <v>4061</v>
      </c>
      <c r="F960" s="57" t="s">
        <v>469</v>
      </c>
      <c r="G960" s="57" t="s">
        <v>26</v>
      </c>
      <c r="H960" s="103">
        <v>150000000</v>
      </c>
      <c r="I960" s="103">
        <v>0</v>
      </c>
      <c r="J960" s="103">
        <v>0</v>
      </c>
      <c r="K960" s="103">
        <f t="shared" si="31"/>
        <v>150000000</v>
      </c>
      <c r="L960" s="23"/>
    </row>
    <row r="961" spans="1:12" ht="18" customHeight="1">
      <c r="A961" s="11">
        <v>955</v>
      </c>
      <c r="B961" s="57" t="s">
        <v>145</v>
      </c>
      <c r="C961" s="57" t="s">
        <v>35</v>
      </c>
      <c r="D961" s="57">
        <v>3</v>
      </c>
      <c r="E961" s="71" t="s">
        <v>4060</v>
      </c>
      <c r="F961" s="57" t="s">
        <v>442</v>
      </c>
      <c r="G961" s="57" t="s">
        <v>26</v>
      </c>
      <c r="H961" s="103">
        <v>400000000</v>
      </c>
      <c r="I961" s="103">
        <v>0</v>
      </c>
      <c r="J961" s="103">
        <v>0</v>
      </c>
      <c r="K961" s="103">
        <f t="shared" si="31"/>
        <v>400000000</v>
      </c>
      <c r="L961" s="23"/>
    </row>
    <row r="962" spans="1:12" ht="18" customHeight="1">
      <c r="A962" s="11">
        <v>956</v>
      </c>
      <c r="B962" s="57" t="s">
        <v>4047</v>
      </c>
      <c r="C962" s="57" t="s">
        <v>42</v>
      </c>
      <c r="D962" s="57">
        <v>3</v>
      </c>
      <c r="E962" s="71" t="s">
        <v>4063</v>
      </c>
      <c r="F962" s="57" t="s">
        <v>442</v>
      </c>
      <c r="G962" s="57" t="s">
        <v>26</v>
      </c>
      <c r="H962" s="103">
        <v>203490337</v>
      </c>
      <c r="I962" s="103"/>
      <c r="J962" s="103"/>
      <c r="K962" s="103">
        <f t="shared" si="31"/>
        <v>203490337</v>
      </c>
      <c r="L962" s="23"/>
    </row>
    <row r="963" spans="1:12" ht="18" customHeight="1">
      <c r="A963" s="11">
        <v>957</v>
      </c>
      <c r="B963" s="57" t="s">
        <v>4047</v>
      </c>
      <c r="C963" s="57" t="s">
        <v>42</v>
      </c>
      <c r="D963" s="57">
        <v>3</v>
      </c>
      <c r="E963" s="71" t="s">
        <v>4064</v>
      </c>
      <c r="F963" s="57" t="s">
        <v>442</v>
      </c>
      <c r="G963" s="57" t="s">
        <v>26</v>
      </c>
      <c r="H963" s="103">
        <v>43943000</v>
      </c>
      <c r="I963" s="103">
        <v>3333000</v>
      </c>
      <c r="J963" s="103"/>
      <c r="K963" s="103">
        <f t="shared" si="31"/>
        <v>47276000</v>
      </c>
      <c r="L963" s="23"/>
    </row>
    <row r="964" spans="1:12" ht="18" customHeight="1">
      <c r="A964" s="11">
        <v>958</v>
      </c>
      <c r="B964" s="57" t="s">
        <v>4047</v>
      </c>
      <c r="C964" s="57" t="s">
        <v>42</v>
      </c>
      <c r="D964" s="57">
        <v>3</v>
      </c>
      <c r="E964" s="71" t="s">
        <v>4066</v>
      </c>
      <c r="F964" s="57" t="s">
        <v>442</v>
      </c>
      <c r="G964" s="57" t="s">
        <v>26</v>
      </c>
      <c r="H964" s="103">
        <v>61544000</v>
      </c>
      <c r="I964" s="103"/>
      <c r="J964" s="103"/>
      <c r="K964" s="103">
        <f t="shared" si="31"/>
        <v>61544000</v>
      </c>
      <c r="L964" s="23"/>
    </row>
    <row r="965" spans="1:12" ht="18" customHeight="1">
      <c r="A965" s="11">
        <v>959</v>
      </c>
      <c r="B965" s="32" t="s">
        <v>147</v>
      </c>
      <c r="C965" s="12" t="s">
        <v>156</v>
      </c>
      <c r="D965" s="32">
        <v>3</v>
      </c>
      <c r="E965" s="58" t="s">
        <v>4288</v>
      </c>
      <c r="F965" s="32" t="s">
        <v>417</v>
      </c>
      <c r="G965" s="32" t="s">
        <v>18</v>
      </c>
      <c r="H965" s="68">
        <v>6000000</v>
      </c>
      <c r="I965" s="68"/>
      <c r="J965" s="68"/>
      <c r="K965" s="72">
        <f t="shared" si="31"/>
        <v>6000000</v>
      </c>
      <c r="L965" s="34"/>
    </row>
    <row r="966" spans="1:12" ht="18" customHeight="1">
      <c r="A966" s="11">
        <v>960</v>
      </c>
      <c r="B966" s="57" t="s">
        <v>201</v>
      </c>
      <c r="C966" s="57" t="s">
        <v>80</v>
      </c>
      <c r="D966" s="57">
        <v>3</v>
      </c>
      <c r="E966" s="13" t="s">
        <v>4292</v>
      </c>
      <c r="F966" s="57" t="s">
        <v>419</v>
      </c>
      <c r="G966" s="57" t="s">
        <v>1</v>
      </c>
      <c r="H966" s="103">
        <v>45021215</v>
      </c>
      <c r="I966" s="103">
        <v>0</v>
      </c>
      <c r="J966" s="103">
        <v>0</v>
      </c>
      <c r="K966" s="103">
        <f t="shared" si="31"/>
        <v>45021215</v>
      </c>
      <c r="L966" s="63"/>
    </row>
    <row r="967" spans="1:12" ht="18" customHeight="1">
      <c r="A967" s="11">
        <v>961</v>
      </c>
      <c r="B967" s="57" t="s">
        <v>147</v>
      </c>
      <c r="C967" s="57" t="s">
        <v>59</v>
      </c>
      <c r="D967" s="57">
        <v>3</v>
      </c>
      <c r="E967" s="58" t="s">
        <v>4298</v>
      </c>
      <c r="F967" s="57" t="s">
        <v>149</v>
      </c>
      <c r="G967" s="57" t="s">
        <v>26</v>
      </c>
      <c r="H967" s="103">
        <v>700000000</v>
      </c>
      <c r="I967" s="103">
        <v>0</v>
      </c>
      <c r="J967" s="103">
        <v>0</v>
      </c>
      <c r="K967" s="103">
        <f t="shared" si="31"/>
        <v>700000000</v>
      </c>
      <c r="L967" s="23"/>
    </row>
    <row r="968" spans="1:12" ht="18" customHeight="1">
      <c r="A968" s="11">
        <v>962</v>
      </c>
      <c r="B968" s="12" t="s">
        <v>147</v>
      </c>
      <c r="C968" s="57" t="s">
        <v>180</v>
      </c>
      <c r="D968" s="57">
        <v>3</v>
      </c>
      <c r="E968" s="58" t="s">
        <v>4291</v>
      </c>
      <c r="F968" s="57" t="s">
        <v>419</v>
      </c>
      <c r="G968" s="57" t="s">
        <v>18</v>
      </c>
      <c r="H968" s="103">
        <v>30000000</v>
      </c>
      <c r="I968" s="103"/>
      <c r="J968" s="103"/>
      <c r="K968" s="103">
        <f t="shared" si="31"/>
        <v>30000000</v>
      </c>
      <c r="L968" s="63"/>
    </row>
    <row r="969" spans="1:12" ht="18" customHeight="1">
      <c r="A969" s="11">
        <v>963</v>
      </c>
      <c r="B969" s="57" t="s">
        <v>147</v>
      </c>
      <c r="C969" s="57" t="s">
        <v>148</v>
      </c>
      <c r="D969" s="57">
        <v>3</v>
      </c>
      <c r="E969" s="58" t="s">
        <v>4303</v>
      </c>
      <c r="F969" s="57" t="s">
        <v>419</v>
      </c>
      <c r="G969" s="12" t="s">
        <v>0</v>
      </c>
      <c r="H969" s="72">
        <v>20000000</v>
      </c>
      <c r="I969" s="72"/>
      <c r="J969" s="34"/>
      <c r="K969" s="103">
        <f t="shared" si="31"/>
        <v>20000000</v>
      </c>
      <c r="L969" s="21"/>
    </row>
    <row r="970" spans="1:12" ht="18" customHeight="1">
      <c r="A970" s="11">
        <v>964</v>
      </c>
      <c r="B970" s="57" t="s">
        <v>147</v>
      </c>
      <c r="C970" s="57" t="s">
        <v>148</v>
      </c>
      <c r="D970" s="57">
        <v>3</v>
      </c>
      <c r="E970" s="58" t="s">
        <v>4299</v>
      </c>
      <c r="F970" s="57" t="s">
        <v>419</v>
      </c>
      <c r="G970" s="57" t="s">
        <v>18</v>
      </c>
      <c r="H970" s="72">
        <v>1350000000</v>
      </c>
      <c r="I970" s="72">
        <v>0</v>
      </c>
      <c r="J970" s="72">
        <v>0</v>
      </c>
      <c r="K970" s="103">
        <f t="shared" si="31"/>
        <v>1350000000</v>
      </c>
      <c r="L970" s="21"/>
    </row>
    <row r="971" spans="1:12" ht="18" customHeight="1">
      <c r="A971" s="11">
        <v>965</v>
      </c>
      <c r="B971" s="12" t="s">
        <v>147</v>
      </c>
      <c r="C971" s="12" t="s">
        <v>200</v>
      </c>
      <c r="D971" s="57">
        <v>3</v>
      </c>
      <c r="E971" s="13" t="s">
        <v>4300</v>
      </c>
      <c r="F971" s="57" t="s">
        <v>419</v>
      </c>
      <c r="G971" s="57" t="s">
        <v>26</v>
      </c>
      <c r="H971" s="14">
        <v>1945202000</v>
      </c>
      <c r="I971" s="103"/>
      <c r="J971" s="103"/>
      <c r="K971" s="103">
        <f t="shared" si="31"/>
        <v>1945202000</v>
      </c>
      <c r="L971" s="97"/>
    </row>
    <row r="972" spans="1:12" ht="18" customHeight="1">
      <c r="A972" s="11">
        <v>966</v>
      </c>
      <c r="B972" s="12" t="s">
        <v>147</v>
      </c>
      <c r="C972" s="12" t="s">
        <v>200</v>
      </c>
      <c r="D972" s="57">
        <v>3</v>
      </c>
      <c r="E972" s="13" t="s">
        <v>4289</v>
      </c>
      <c r="F972" s="57" t="s">
        <v>417</v>
      </c>
      <c r="G972" s="57" t="s">
        <v>1</v>
      </c>
      <c r="H972" s="103">
        <v>12000000</v>
      </c>
      <c r="I972" s="103"/>
      <c r="J972" s="103"/>
      <c r="K972" s="103">
        <f t="shared" si="31"/>
        <v>12000000</v>
      </c>
      <c r="L972" s="75"/>
    </row>
    <row r="973" spans="1:12" ht="18" customHeight="1">
      <c r="A973" s="11">
        <v>967</v>
      </c>
      <c r="B973" s="11" t="s">
        <v>147</v>
      </c>
      <c r="C973" s="11" t="s">
        <v>155</v>
      </c>
      <c r="D973" s="11">
        <v>3</v>
      </c>
      <c r="E973" s="13" t="s">
        <v>4293</v>
      </c>
      <c r="F973" s="11" t="s">
        <v>419</v>
      </c>
      <c r="G973" s="11" t="s">
        <v>0</v>
      </c>
      <c r="H973" s="28">
        <v>80000000</v>
      </c>
      <c r="I973" s="28">
        <v>0</v>
      </c>
      <c r="J973" s="28">
        <v>0</v>
      </c>
      <c r="K973" s="103">
        <f t="shared" si="31"/>
        <v>80000000</v>
      </c>
      <c r="L973" s="63"/>
    </row>
    <row r="974" spans="1:12" ht="18" customHeight="1">
      <c r="A974" s="11">
        <v>968</v>
      </c>
      <c r="B974" s="11" t="s">
        <v>147</v>
      </c>
      <c r="C974" s="11" t="s">
        <v>155</v>
      </c>
      <c r="D974" s="11">
        <v>3</v>
      </c>
      <c r="E974" s="13" t="s">
        <v>4302</v>
      </c>
      <c r="F974" s="11" t="s">
        <v>419</v>
      </c>
      <c r="G974" s="11" t="s">
        <v>0</v>
      </c>
      <c r="H974" s="28">
        <v>2200000000</v>
      </c>
      <c r="I974" s="28">
        <v>0</v>
      </c>
      <c r="J974" s="28">
        <v>0</v>
      </c>
      <c r="K974" s="103">
        <f t="shared" si="31"/>
        <v>2200000000</v>
      </c>
      <c r="L974" s="63"/>
    </row>
    <row r="975" spans="1:12" ht="18" customHeight="1">
      <c r="A975" s="11">
        <v>969</v>
      </c>
      <c r="B975" s="11" t="s">
        <v>147</v>
      </c>
      <c r="C975" s="11" t="s">
        <v>155</v>
      </c>
      <c r="D975" s="11">
        <v>3</v>
      </c>
      <c r="E975" s="13" t="s">
        <v>4290</v>
      </c>
      <c r="F975" s="11" t="s">
        <v>417</v>
      </c>
      <c r="G975" s="11" t="s">
        <v>18</v>
      </c>
      <c r="H975" s="218">
        <v>12440000</v>
      </c>
      <c r="I975" s="218">
        <v>0</v>
      </c>
      <c r="J975" s="218">
        <v>0</v>
      </c>
      <c r="K975" s="103">
        <f t="shared" si="31"/>
        <v>12440000</v>
      </c>
      <c r="L975" s="63"/>
    </row>
    <row r="976" spans="1:12" ht="18" customHeight="1">
      <c r="A976" s="11">
        <v>970</v>
      </c>
      <c r="B976" s="11" t="s">
        <v>147</v>
      </c>
      <c r="C976" s="11" t="s">
        <v>155</v>
      </c>
      <c r="D976" s="11">
        <v>3</v>
      </c>
      <c r="E976" s="13" t="s">
        <v>4301</v>
      </c>
      <c r="F976" s="11" t="s">
        <v>419</v>
      </c>
      <c r="G976" s="11" t="s">
        <v>0</v>
      </c>
      <c r="H976" s="28">
        <v>2200000000</v>
      </c>
      <c r="I976" s="28">
        <v>0</v>
      </c>
      <c r="J976" s="28">
        <v>0</v>
      </c>
      <c r="K976" s="103">
        <f t="shared" si="31"/>
        <v>2200000000</v>
      </c>
      <c r="L976" s="63"/>
    </row>
    <row r="977" spans="1:12" ht="18" customHeight="1">
      <c r="A977" s="11">
        <v>971</v>
      </c>
      <c r="B977" s="11" t="s">
        <v>147</v>
      </c>
      <c r="C977" s="11" t="s">
        <v>155</v>
      </c>
      <c r="D977" s="11">
        <v>3</v>
      </c>
      <c r="E977" s="13" t="s">
        <v>4296</v>
      </c>
      <c r="F977" s="11" t="s">
        <v>419</v>
      </c>
      <c r="G977" s="11" t="s">
        <v>0</v>
      </c>
      <c r="H977" s="28">
        <v>429766000</v>
      </c>
      <c r="I977" s="28">
        <v>0</v>
      </c>
      <c r="J977" s="28">
        <v>0</v>
      </c>
      <c r="K977" s="103">
        <f t="shared" si="31"/>
        <v>429766000</v>
      </c>
      <c r="L977" s="63"/>
    </row>
    <row r="978" spans="1:12" ht="18" customHeight="1">
      <c r="A978" s="11">
        <v>972</v>
      </c>
      <c r="B978" s="11" t="s">
        <v>147</v>
      </c>
      <c r="C978" s="11" t="s">
        <v>155</v>
      </c>
      <c r="D978" s="11">
        <v>3</v>
      </c>
      <c r="E978" s="13" t="s">
        <v>4297</v>
      </c>
      <c r="F978" s="11" t="s">
        <v>417</v>
      </c>
      <c r="G978" s="11" t="s">
        <v>0</v>
      </c>
      <c r="H978" s="28">
        <v>500000000</v>
      </c>
      <c r="I978" s="28">
        <v>0</v>
      </c>
      <c r="J978" s="28">
        <v>0</v>
      </c>
      <c r="K978" s="103">
        <f t="shared" si="31"/>
        <v>500000000</v>
      </c>
      <c r="L978" s="63"/>
    </row>
    <row r="979" spans="1:12" ht="18" customHeight="1">
      <c r="A979" s="11">
        <v>973</v>
      </c>
      <c r="B979" s="11" t="s">
        <v>147</v>
      </c>
      <c r="C979" s="11" t="s">
        <v>155</v>
      </c>
      <c r="D979" s="11">
        <v>3</v>
      </c>
      <c r="E979" s="13" t="s">
        <v>4295</v>
      </c>
      <c r="F979" s="11" t="s">
        <v>419</v>
      </c>
      <c r="G979" s="11" t="s">
        <v>18</v>
      </c>
      <c r="H979" s="28">
        <v>300000000</v>
      </c>
      <c r="I979" s="28">
        <v>0</v>
      </c>
      <c r="J979" s="28">
        <v>0</v>
      </c>
      <c r="K979" s="103">
        <f t="shared" si="31"/>
        <v>300000000</v>
      </c>
      <c r="L979" s="63"/>
    </row>
    <row r="980" spans="1:12" ht="18" customHeight="1">
      <c r="A980" s="11">
        <v>974</v>
      </c>
      <c r="B980" s="12" t="s">
        <v>147</v>
      </c>
      <c r="C980" s="32" t="s">
        <v>66</v>
      </c>
      <c r="D980" s="11">
        <v>3</v>
      </c>
      <c r="E980" s="13" t="s">
        <v>4294</v>
      </c>
      <c r="F980" s="11" t="s">
        <v>417</v>
      </c>
      <c r="G980" s="11" t="s">
        <v>0</v>
      </c>
      <c r="H980" s="45">
        <v>90000000</v>
      </c>
      <c r="I980" s="45">
        <v>0</v>
      </c>
      <c r="J980" s="45">
        <v>0</v>
      </c>
      <c r="K980" s="103">
        <f t="shared" si="31"/>
        <v>90000000</v>
      </c>
      <c r="L980" s="21"/>
    </row>
    <row r="981" spans="1:12" ht="18" customHeight="1">
      <c r="A981" s="11">
        <v>975</v>
      </c>
      <c r="B981" s="32" t="s">
        <v>4435</v>
      </c>
      <c r="C981" s="32" t="s">
        <v>4436</v>
      </c>
      <c r="D981" s="32">
        <v>3</v>
      </c>
      <c r="E981" s="33" t="s">
        <v>4480</v>
      </c>
      <c r="F981" s="32" t="s">
        <v>419</v>
      </c>
      <c r="G981" s="32" t="s">
        <v>26</v>
      </c>
      <c r="H981" s="68">
        <v>54000000</v>
      </c>
      <c r="I981" s="68"/>
      <c r="J981" s="68"/>
      <c r="K981" s="68">
        <f t="shared" ref="K981:K1012" si="32">H981+I981+J981</f>
        <v>54000000</v>
      </c>
      <c r="L981" s="32"/>
    </row>
    <row r="982" spans="1:12" ht="18" customHeight="1">
      <c r="A982" s="11">
        <v>976</v>
      </c>
      <c r="B982" s="32" t="s">
        <v>4435</v>
      </c>
      <c r="C982" s="32" t="s">
        <v>4436</v>
      </c>
      <c r="D982" s="32">
        <v>3</v>
      </c>
      <c r="E982" s="33" t="s">
        <v>4479</v>
      </c>
      <c r="F982" s="32" t="s">
        <v>419</v>
      </c>
      <c r="G982" s="32" t="s">
        <v>26</v>
      </c>
      <c r="H982" s="68">
        <v>220000000</v>
      </c>
      <c r="I982" s="68"/>
      <c r="J982" s="68"/>
      <c r="K982" s="68">
        <f t="shared" si="32"/>
        <v>220000000</v>
      </c>
      <c r="L982" s="11"/>
    </row>
    <row r="983" spans="1:12" ht="18" customHeight="1">
      <c r="A983" s="11">
        <v>977</v>
      </c>
      <c r="B983" s="32" t="s">
        <v>4435</v>
      </c>
      <c r="C983" s="32" t="s">
        <v>115</v>
      </c>
      <c r="D983" s="32">
        <v>3</v>
      </c>
      <c r="E983" s="33" t="s">
        <v>4485</v>
      </c>
      <c r="F983" s="32" t="s">
        <v>419</v>
      </c>
      <c r="G983" s="32" t="s">
        <v>26</v>
      </c>
      <c r="H983" s="68">
        <v>40000000</v>
      </c>
      <c r="I983" s="68"/>
      <c r="J983" s="68"/>
      <c r="K983" s="68">
        <f t="shared" si="32"/>
        <v>40000000</v>
      </c>
      <c r="L983" s="163"/>
    </row>
    <row r="984" spans="1:12" ht="18" customHeight="1">
      <c r="A984" s="11">
        <v>978</v>
      </c>
      <c r="B984" s="32" t="s">
        <v>4435</v>
      </c>
      <c r="C984" s="32" t="s">
        <v>115</v>
      </c>
      <c r="D984" s="32">
        <v>3</v>
      </c>
      <c r="E984" s="33" t="s">
        <v>4486</v>
      </c>
      <c r="F984" s="32" t="s">
        <v>419</v>
      </c>
      <c r="G984" s="32" t="s">
        <v>26</v>
      </c>
      <c r="H984" s="68">
        <v>263750448</v>
      </c>
      <c r="I984" s="68"/>
      <c r="J984" s="68"/>
      <c r="K984" s="68">
        <f t="shared" si="32"/>
        <v>263750448</v>
      </c>
      <c r="L984" s="163"/>
    </row>
    <row r="985" spans="1:12" ht="18" customHeight="1">
      <c r="A985" s="11">
        <v>979</v>
      </c>
      <c r="B985" s="32" t="s">
        <v>4435</v>
      </c>
      <c r="C985" s="32" t="s">
        <v>115</v>
      </c>
      <c r="D985" s="32">
        <v>3</v>
      </c>
      <c r="E985" s="33" t="s">
        <v>4487</v>
      </c>
      <c r="F985" s="32" t="s">
        <v>419</v>
      </c>
      <c r="G985" s="32" t="s">
        <v>26</v>
      </c>
      <c r="H985" s="68">
        <v>42314022</v>
      </c>
      <c r="I985" s="68"/>
      <c r="J985" s="68"/>
      <c r="K985" s="68">
        <f t="shared" si="32"/>
        <v>42314022</v>
      </c>
      <c r="L985" s="114"/>
    </row>
    <row r="986" spans="1:12" ht="18" customHeight="1">
      <c r="A986" s="11">
        <v>980</v>
      </c>
      <c r="B986" s="32" t="s">
        <v>4435</v>
      </c>
      <c r="C986" s="11" t="s">
        <v>115</v>
      </c>
      <c r="D986" s="11">
        <v>3</v>
      </c>
      <c r="E986" s="20" t="s">
        <v>4481</v>
      </c>
      <c r="F986" s="32" t="s">
        <v>419</v>
      </c>
      <c r="G986" s="32" t="s">
        <v>18</v>
      </c>
      <c r="H986" s="68">
        <v>160822909</v>
      </c>
      <c r="I986" s="68">
        <v>0</v>
      </c>
      <c r="J986" s="68">
        <v>0</v>
      </c>
      <c r="K986" s="68">
        <f t="shared" si="32"/>
        <v>160822909</v>
      </c>
      <c r="L986" s="29"/>
    </row>
    <row r="987" spans="1:12" ht="18" customHeight="1">
      <c r="A987" s="11">
        <v>981</v>
      </c>
      <c r="B987" s="32" t="s">
        <v>4435</v>
      </c>
      <c r="C987" s="11" t="s">
        <v>115</v>
      </c>
      <c r="D987" s="11">
        <v>3</v>
      </c>
      <c r="E987" s="20" t="s">
        <v>4484</v>
      </c>
      <c r="F987" s="32" t="s">
        <v>419</v>
      </c>
      <c r="G987" s="32" t="s">
        <v>26</v>
      </c>
      <c r="H987" s="68">
        <v>60000000</v>
      </c>
      <c r="I987" s="68">
        <v>0</v>
      </c>
      <c r="J987" s="68">
        <v>0</v>
      </c>
      <c r="K987" s="68">
        <f t="shared" si="32"/>
        <v>60000000</v>
      </c>
      <c r="L987" s="29"/>
    </row>
    <row r="988" spans="1:12" ht="18" customHeight="1">
      <c r="A988" s="11">
        <v>982</v>
      </c>
      <c r="B988" s="32" t="s">
        <v>4435</v>
      </c>
      <c r="C988" s="11" t="s">
        <v>115</v>
      </c>
      <c r="D988" s="11">
        <v>3</v>
      </c>
      <c r="E988" s="20" t="s">
        <v>4482</v>
      </c>
      <c r="F988" s="32" t="s">
        <v>419</v>
      </c>
      <c r="G988" s="32" t="s">
        <v>18</v>
      </c>
      <c r="H988" s="68">
        <v>311225526</v>
      </c>
      <c r="I988" s="68">
        <v>0</v>
      </c>
      <c r="J988" s="68">
        <v>0</v>
      </c>
      <c r="K988" s="68">
        <f t="shared" si="32"/>
        <v>311225526</v>
      </c>
      <c r="L988" s="29"/>
    </row>
    <row r="989" spans="1:12" ht="18" customHeight="1">
      <c r="A989" s="11">
        <v>983</v>
      </c>
      <c r="B989" s="32" t="s">
        <v>4435</v>
      </c>
      <c r="C989" s="11" t="s">
        <v>115</v>
      </c>
      <c r="D989" s="11">
        <v>3</v>
      </c>
      <c r="E989" s="20" t="s">
        <v>4483</v>
      </c>
      <c r="F989" s="32" t="s">
        <v>419</v>
      </c>
      <c r="G989" s="32" t="s">
        <v>26</v>
      </c>
      <c r="H989" s="68">
        <v>140000000</v>
      </c>
      <c r="I989" s="68">
        <v>0</v>
      </c>
      <c r="J989" s="68">
        <v>0</v>
      </c>
      <c r="K989" s="68">
        <f t="shared" si="32"/>
        <v>140000000</v>
      </c>
      <c r="L989" s="29"/>
    </row>
    <row r="990" spans="1:12" ht="18" customHeight="1">
      <c r="A990" s="11">
        <v>984</v>
      </c>
      <c r="B990" s="32" t="s">
        <v>4435</v>
      </c>
      <c r="C990" s="32" t="s">
        <v>540</v>
      </c>
      <c r="D990" s="11">
        <v>3</v>
      </c>
      <c r="E990" s="33" t="s">
        <v>4488</v>
      </c>
      <c r="F990" s="32" t="s">
        <v>417</v>
      </c>
      <c r="G990" s="32" t="s">
        <v>18</v>
      </c>
      <c r="H990" s="68">
        <v>800000000</v>
      </c>
      <c r="I990" s="68"/>
      <c r="J990" s="68"/>
      <c r="K990" s="68">
        <f t="shared" si="32"/>
        <v>800000000</v>
      </c>
      <c r="L990" s="29"/>
    </row>
    <row r="991" spans="1:12" ht="18" customHeight="1">
      <c r="A991" s="11">
        <v>985</v>
      </c>
      <c r="B991" s="32" t="s">
        <v>4435</v>
      </c>
      <c r="C991" s="32" t="s">
        <v>540</v>
      </c>
      <c r="D991" s="32">
        <v>3</v>
      </c>
      <c r="E991" s="33" t="s">
        <v>4489</v>
      </c>
      <c r="F991" s="32" t="s">
        <v>419</v>
      </c>
      <c r="G991" s="32" t="s">
        <v>26</v>
      </c>
      <c r="H991" s="68">
        <v>100000000</v>
      </c>
      <c r="I991" s="68"/>
      <c r="J991" s="68"/>
      <c r="K991" s="68">
        <f t="shared" si="32"/>
        <v>100000000</v>
      </c>
      <c r="L991" s="32"/>
    </row>
    <row r="992" spans="1:12" ht="18" customHeight="1">
      <c r="A992" s="11">
        <v>986</v>
      </c>
      <c r="B992" s="32" t="s">
        <v>4435</v>
      </c>
      <c r="C992" s="32" t="s">
        <v>4446</v>
      </c>
      <c r="D992" s="32">
        <v>3</v>
      </c>
      <c r="E992" s="33" t="s">
        <v>4490</v>
      </c>
      <c r="F992" s="32" t="s">
        <v>419</v>
      </c>
      <c r="G992" s="32" t="s">
        <v>31</v>
      </c>
      <c r="H992" s="68">
        <v>1492587</v>
      </c>
      <c r="I992" s="68"/>
      <c r="J992" s="68"/>
      <c r="K992" s="68">
        <f t="shared" si="32"/>
        <v>1492587</v>
      </c>
      <c r="L992" s="221" t="s">
        <v>4491</v>
      </c>
    </row>
    <row r="993" spans="1:12" ht="18" customHeight="1">
      <c r="A993" s="11">
        <v>987</v>
      </c>
      <c r="B993" s="32" t="s">
        <v>4435</v>
      </c>
      <c r="C993" s="32" t="s">
        <v>4446</v>
      </c>
      <c r="D993" s="32">
        <v>3</v>
      </c>
      <c r="E993" s="33" t="s">
        <v>4492</v>
      </c>
      <c r="F993" s="32" t="s">
        <v>419</v>
      </c>
      <c r="G993" s="32" t="s">
        <v>31</v>
      </c>
      <c r="H993" s="68">
        <v>1300481</v>
      </c>
      <c r="I993" s="68"/>
      <c r="J993" s="68"/>
      <c r="K993" s="68">
        <f t="shared" si="32"/>
        <v>1300481</v>
      </c>
      <c r="L993" s="221" t="s">
        <v>4491</v>
      </c>
    </row>
    <row r="994" spans="1:12" ht="18" customHeight="1">
      <c r="A994" s="11">
        <v>988</v>
      </c>
      <c r="B994" s="32" t="s">
        <v>4435</v>
      </c>
      <c r="C994" s="32" t="s">
        <v>193</v>
      </c>
      <c r="D994" s="32">
        <v>3</v>
      </c>
      <c r="E994" s="33" t="s">
        <v>4493</v>
      </c>
      <c r="F994" s="32" t="s">
        <v>419</v>
      </c>
      <c r="G994" s="32" t="s">
        <v>26</v>
      </c>
      <c r="H994" s="68">
        <v>12000000</v>
      </c>
      <c r="I994" s="68"/>
      <c r="J994" s="68"/>
      <c r="K994" s="68">
        <f t="shared" si="32"/>
        <v>12000000</v>
      </c>
      <c r="L994" s="11"/>
    </row>
    <row r="995" spans="1:12" ht="18" customHeight="1">
      <c r="A995" s="11">
        <v>989</v>
      </c>
      <c r="B995" s="32" t="s">
        <v>4435</v>
      </c>
      <c r="C995" s="32" t="s">
        <v>193</v>
      </c>
      <c r="D995" s="32">
        <v>3</v>
      </c>
      <c r="E995" s="33" t="s">
        <v>4494</v>
      </c>
      <c r="F995" s="32" t="s">
        <v>419</v>
      </c>
      <c r="G995" s="32" t="s">
        <v>26</v>
      </c>
      <c r="H995" s="68">
        <v>70000000</v>
      </c>
      <c r="I995" s="68"/>
      <c r="J995" s="68"/>
      <c r="K995" s="68">
        <f t="shared" si="32"/>
        <v>70000000</v>
      </c>
      <c r="L995" s="32"/>
    </row>
    <row r="996" spans="1:12" ht="18" customHeight="1">
      <c r="A996" s="11">
        <v>990</v>
      </c>
      <c r="B996" s="32" t="s">
        <v>4435</v>
      </c>
      <c r="C996" s="32" t="s">
        <v>193</v>
      </c>
      <c r="D996" s="32">
        <v>3</v>
      </c>
      <c r="E996" s="33" t="s">
        <v>4495</v>
      </c>
      <c r="F996" s="32" t="s">
        <v>419</v>
      </c>
      <c r="G996" s="32" t="s">
        <v>1</v>
      </c>
      <c r="H996" s="68">
        <v>18000000</v>
      </c>
      <c r="I996" s="68"/>
      <c r="J996" s="68"/>
      <c r="K996" s="68">
        <f t="shared" si="32"/>
        <v>18000000</v>
      </c>
      <c r="L996" s="29"/>
    </row>
    <row r="997" spans="1:12" ht="18" customHeight="1">
      <c r="A997" s="11">
        <v>991</v>
      </c>
      <c r="B997" s="32" t="s">
        <v>4435</v>
      </c>
      <c r="C997" s="32" t="s">
        <v>4471</v>
      </c>
      <c r="D997" s="32">
        <v>3</v>
      </c>
      <c r="E997" s="33" t="s">
        <v>4496</v>
      </c>
      <c r="F997" s="32" t="s">
        <v>419</v>
      </c>
      <c r="G997" s="32" t="s">
        <v>26</v>
      </c>
      <c r="H997" s="35">
        <v>16000000</v>
      </c>
      <c r="I997" s="35"/>
      <c r="J997" s="35"/>
      <c r="K997" s="68">
        <f t="shared" si="32"/>
        <v>16000000</v>
      </c>
      <c r="L997" s="32"/>
    </row>
    <row r="998" spans="1:12" ht="18" customHeight="1">
      <c r="A998" s="11">
        <v>992</v>
      </c>
      <c r="B998" s="32" t="s">
        <v>4435</v>
      </c>
      <c r="C998" s="32" t="s">
        <v>4497</v>
      </c>
      <c r="D998" s="32">
        <v>3</v>
      </c>
      <c r="E998" s="33" t="s">
        <v>4498</v>
      </c>
      <c r="F998" s="42" t="s">
        <v>419</v>
      </c>
      <c r="G998" s="32" t="s">
        <v>26</v>
      </c>
      <c r="H998" s="35">
        <v>98000000</v>
      </c>
      <c r="I998" s="35"/>
      <c r="J998" s="35"/>
      <c r="K998" s="68">
        <f t="shared" si="32"/>
        <v>98000000</v>
      </c>
      <c r="L998" s="11"/>
    </row>
    <row r="999" spans="1:12" ht="18" customHeight="1">
      <c r="A999" s="11">
        <v>993</v>
      </c>
      <c r="B999" s="32" t="s">
        <v>4435</v>
      </c>
      <c r="C999" s="11" t="s">
        <v>4460</v>
      </c>
      <c r="D999" s="32">
        <v>3</v>
      </c>
      <c r="E999" s="33" t="s">
        <v>4499</v>
      </c>
      <c r="F999" s="32" t="s">
        <v>419</v>
      </c>
      <c r="G999" s="32" t="s">
        <v>26</v>
      </c>
      <c r="H999" s="35">
        <v>37500000</v>
      </c>
      <c r="I999" s="35"/>
      <c r="J999" s="35"/>
      <c r="K999" s="68">
        <f t="shared" si="32"/>
        <v>37500000</v>
      </c>
      <c r="L999" s="29"/>
    </row>
    <row r="1000" spans="1:12" ht="18" customHeight="1">
      <c r="A1000" s="11">
        <v>994</v>
      </c>
      <c r="B1000" s="32" t="s">
        <v>4435</v>
      </c>
      <c r="C1000" s="11" t="s">
        <v>4460</v>
      </c>
      <c r="D1000" s="32">
        <v>3</v>
      </c>
      <c r="E1000" s="33" t="s">
        <v>4500</v>
      </c>
      <c r="F1000" s="32" t="s">
        <v>419</v>
      </c>
      <c r="G1000" s="32" t="s">
        <v>26</v>
      </c>
      <c r="H1000" s="35">
        <v>20250000</v>
      </c>
      <c r="I1000" s="35"/>
      <c r="J1000" s="35"/>
      <c r="K1000" s="68">
        <f t="shared" si="32"/>
        <v>20250000</v>
      </c>
      <c r="L1000" s="29"/>
    </row>
    <row r="1001" spans="1:12" ht="18" customHeight="1">
      <c r="A1001" s="11">
        <v>995</v>
      </c>
      <c r="B1001" s="32" t="s">
        <v>4435</v>
      </c>
      <c r="C1001" s="32" t="s">
        <v>4462</v>
      </c>
      <c r="D1001" s="32">
        <v>3</v>
      </c>
      <c r="E1001" s="33" t="s">
        <v>4478</v>
      </c>
      <c r="F1001" s="32" t="s">
        <v>419</v>
      </c>
      <c r="G1001" s="32" t="s">
        <v>1</v>
      </c>
      <c r="H1001" s="68">
        <v>435100000</v>
      </c>
      <c r="I1001" s="68"/>
      <c r="J1001" s="68"/>
      <c r="K1001" s="68">
        <f t="shared" si="32"/>
        <v>435100000</v>
      </c>
      <c r="L1001" s="29"/>
    </row>
    <row r="1002" spans="1:12" ht="18" customHeight="1">
      <c r="A1002" s="11">
        <v>996</v>
      </c>
      <c r="B1002" s="32" t="s">
        <v>4435</v>
      </c>
      <c r="C1002" s="42" t="s">
        <v>4475</v>
      </c>
      <c r="D1002" s="32">
        <v>3</v>
      </c>
      <c r="E1002" s="20" t="s">
        <v>4501</v>
      </c>
      <c r="F1002" s="42" t="s">
        <v>419</v>
      </c>
      <c r="G1002" s="32" t="s">
        <v>26</v>
      </c>
      <c r="H1002" s="35">
        <v>150000000</v>
      </c>
      <c r="I1002" s="122">
        <v>0</v>
      </c>
      <c r="J1002" s="122">
        <v>0</v>
      </c>
      <c r="K1002" s="68">
        <f t="shared" si="32"/>
        <v>150000000</v>
      </c>
      <c r="L1002" s="32"/>
    </row>
    <row r="1003" spans="1:12" ht="18" customHeight="1">
      <c r="A1003" s="11">
        <v>997</v>
      </c>
      <c r="B1003" s="32" t="s">
        <v>4435</v>
      </c>
      <c r="C1003" s="32" t="s">
        <v>171</v>
      </c>
      <c r="D1003" s="32">
        <v>3</v>
      </c>
      <c r="E1003" s="33" t="s">
        <v>4502</v>
      </c>
      <c r="F1003" s="32" t="s">
        <v>149</v>
      </c>
      <c r="G1003" s="32" t="s">
        <v>26</v>
      </c>
      <c r="H1003" s="35">
        <v>57000000</v>
      </c>
      <c r="I1003" s="35"/>
      <c r="J1003" s="35"/>
      <c r="K1003" s="68">
        <f t="shared" si="32"/>
        <v>57000000</v>
      </c>
      <c r="L1003" s="11"/>
    </row>
    <row r="1004" spans="1:12" ht="18" customHeight="1">
      <c r="A1004" s="11">
        <v>998</v>
      </c>
      <c r="B1004" s="32" t="s">
        <v>14</v>
      </c>
      <c r="C1004" s="12" t="s">
        <v>15</v>
      </c>
      <c r="D1004" s="32">
        <v>4</v>
      </c>
      <c r="E1004" s="33" t="s">
        <v>1847</v>
      </c>
      <c r="F1004" s="57" t="s">
        <v>419</v>
      </c>
      <c r="G1004" s="42" t="s">
        <v>26</v>
      </c>
      <c r="H1004" s="45">
        <v>40000000</v>
      </c>
      <c r="I1004" s="103">
        <v>0</v>
      </c>
      <c r="J1004" s="103">
        <v>0</v>
      </c>
      <c r="K1004" s="103">
        <f t="shared" si="32"/>
        <v>40000000</v>
      </c>
      <c r="L1004" s="29"/>
    </row>
    <row r="1005" spans="1:12" ht="18" customHeight="1">
      <c r="A1005" s="11">
        <v>999</v>
      </c>
      <c r="B1005" s="32" t="s">
        <v>14</v>
      </c>
      <c r="C1005" s="12" t="s">
        <v>15</v>
      </c>
      <c r="D1005" s="32">
        <v>4</v>
      </c>
      <c r="E1005" s="13" t="s">
        <v>1845</v>
      </c>
      <c r="F1005" s="57" t="s">
        <v>419</v>
      </c>
      <c r="G1005" s="42" t="s">
        <v>26</v>
      </c>
      <c r="H1005" s="45">
        <v>500000000</v>
      </c>
      <c r="I1005" s="103">
        <v>0</v>
      </c>
      <c r="J1005" s="103">
        <v>0</v>
      </c>
      <c r="K1005" s="103">
        <f t="shared" si="32"/>
        <v>500000000</v>
      </c>
      <c r="L1005" s="29"/>
    </row>
    <row r="1006" spans="1:12" ht="18" customHeight="1">
      <c r="A1006" s="11">
        <v>1000</v>
      </c>
      <c r="B1006" s="32" t="s">
        <v>14</v>
      </c>
      <c r="C1006" s="12" t="s">
        <v>15</v>
      </c>
      <c r="D1006" s="32">
        <v>4</v>
      </c>
      <c r="E1006" s="33" t="s">
        <v>1848</v>
      </c>
      <c r="F1006" s="57" t="s">
        <v>419</v>
      </c>
      <c r="G1006" s="42" t="s">
        <v>26</v>
      </c>
      <c r="H1006" s="45">
        <v>40000000</v>
      </c>
      <c r="I1006" s="103">
        <v>0</v>
      </c>
      <c r="J1006" s="103">
        <v>0</v>
      </c>
      <c r="K1006" s="103">
        <f t="shared" si="32"/>
        <v>40000000</v>
      </c>
      <c r="L1006" s="29"/>
    </row>
    <row r="1007" spans="1:12" ht="18" customHeight="1">
      <c r="A1007" s="11">
        <v>1001</v>
      </c>
      <c r="B1007" s="32" t="s">
        <v>14</v>
      </c>
      <c r="C1007" s="12" t="s">
        <v>15</v>
      </c>
      <c r="D1007" s="32">
        <v>4</v>
      </c>
      <c r="E1007" s="13" t="s">
        <v>1846</v>
      </c>
      <c r="F1007" s="57" t="s">
        <v>419</v>
      </c>
      <c r="G1007" s="42" t="s">
        <v>26</v>
      </c>
      <c r="H1007" s="45">
        <v>500000000</v>
      </c>
      <c r="I1007" s="103">
        <v>0</v>
      </c>
      <c r="J1007" s="103">
        <v>0</v>
      </c>
      <c r="K1007" s="103">
        <f t="shared" si="32"/>
        <v>500000000</v>
      </c>
      <c r="L1007" s="29"/>
    </row>
    <row r="1008" spans="1:12" ht="18" customHeight="1">
      <c r="A1008" s="11">
        <v>1002</v>
      </c>
      <c r="B1008" s="57" t="s">
        <v>298</v>
      </c>
      <c r="C1008" s="57" t="s">
        <v>318</v>
      </c>
      <c r="D1008" s="57">
        <v>4</v>
      </c>
      <c r="E1008" s="13" t="s">
        <v>496</v>
      </c>
      <c r="F1008" s="57" t="s">
        <v>419</v>
      </c>
      <c r="G1008" s="57" t="s">
        <v>1</v>
      </c>
      <c r="H1008" s="72">
        <v>19000000</v>
      </c>
      <c r="I1008" s="72"/>
      <c r="J1008" s="72"/>
      <c r="K1008" s="72">
        <f t="shared" si="32"/>
        <v>19000000</v>
      </c>
      <c r="L1008" s="69"/>
    </row>
    <row r="1009" spans="1:12" ht="18" customHeight="1">
      <c r="A1009" s="11">
        <v>1003</v>
      </c>
      <c r="B1009" s="57" t="s">
        <v>298</v>
      </c>
      <c r="C1009" s="57" t="s">
        <v>318</v>
      </c>
      <c r="D1009" s="57">
        <v>4</v>
      </c>
      <c r="E1009" s="13" t="s">
        <v>495</v>
      </c>
      <c r="F1009" s="57" t="s">
        <v>419</v>
      </c>
      <c r="G1009" s="57" t="s">
        <v>1</v>
      </c>
      <c r="H1009" s="72">
        <v>17000000</v>
      </c>
      <c r="I1009" s="72"/>
      <c r="J1009" s="72"/>
      <c r="K1009" s="72">
        <f t="shared" si="32"/>
        <v>17000000</v>
      </c>
      <c r="L1009" s="69"/>
    </row>
    <row r="1010" spans="1:12" ht="18" customHeight="1">
      <c r="A1010" s="11">
        <v>1004</v>
      </c>
      <c r="B1010" s="57" t="s">
        <v>21</v>
      </c>
      <c r="C1010" s="57" t="s">
        <v>450</v>
      </c>
      <c r="D1010" s="57">
        <v>4</v>
      </c>
      <c r="E1010" s="13" t="s">
        <v>499</v>
      </c>
      <c r="F1010" s="57" t="s">
        <v>417</v>
      </c>
      <c r="G1010" s="57" t="s">
        <v>26</v>
      </c>
      <c r="H1010" s="72">
        <v>28000000</v>
      </c>
      <c r="I1010" s="72">
        <v>8000000</v>
      </c>
      <c r="J1010" s="72"/>
      <c r="K1010" s="72">
        <f t="shared" si="32"/>
        <v>36000000</v>
      </c>
      <c r="L1010" s="12"/>
    </row>
    <row r="1011" spans="1:12" ht="18" customHeight="1">
      <c r="A1011" s="11">
        <v>1005</v>
      </c>
      <c r="B1011" s="57" t="s">
        <v>21</v>
      </c>
      <c r="C1011" s="57" t="s">
        <v>450</v>
      </c>
      <c r="D1011" s="57">
        <v>4</v>
      </c>
      <c r="E1011" s="13" t="s">
        <v>504</v>
      </c>
      <c r="F1011" s="57" t="s">
        <v>417</v>
      </c>
      <c r="G1011" s="57" t="s">
        <v>26</v>
      </c>
      <c r="H1011" s="72">
        <v>50000000</v>
      </c>
      <c r="I1011" s="72"/>
      <c r="J1011" s="72"/>
      <c r="K1011" s="72">
        <f t="shared" si="32"/>
        <v>50000000</v>
      </c>
      <c r="L1011" s="57"/>
    </row>
    <row r="1012" spans="1:12" ht="18" customHeight="1">
      <c r="A1012" s="11">
        <v>1006</v>
      </c>
      <c r="B1012" s="57" t="s">
        <v>298</v>
      </c>
      <c r="C1012" s="57" t="s">
        <v>450</v>
      </c>
      <c r="D1012" s="57">
        <v>4</v>
      </c>
      <c r="E1012" s="13" t="s">
        <v>502</v>
      </c>
      <c r="F1012" s="57" t="s">
        <v>417</v>
      </c>
      <c r="G1012" s="57" t="s">
        <v>26</v>
      </c>
      <c r="H1012" s="72">
        <v>40000000</v>
      </c>
      <c r="I1012" s="72"/>
      <c r="J1012" s="72"/>
      <c r="K1012" s="72">
        <f t="shared" si="32"/>
        <v>40000000</v>
      </c>
      <c r="L1012" s="69"/>
    </row>
    <row r="1013" spans="1:12" ht="18" customHeight="1">
      <c r="A1013" s="11">
        <v>1007</v>
      </c>
      <c r="B1013" s="57" t="s">
        <v>21</v>
      </c>
      <c r="C1013" s="57" t="s">
        <v>33</v>
      </c>
      <c r="D1013" s="57">
        <v>4</v>
      </c>
      <c r="E1013" s="13" t="s">
        <v>498</v>
      </c>
      <c r="F1013" s="57" t="s">
        <v>419</v>
      </c>
      <c r="G1013" s="57" t="s">
        <v>18</v>
      </c>
      <c r="H1013" s="72">
        <v>25000000</v>
      </c>
      <c r="I1013" s="72"/>
      <c r="J1013" s="72"/>
      <c r="K1013" s="72">
        <f t="shared" ref="K1013:K1044" si="33">H1013+I1013+J1013</f>
        <v>25000000</v>
      </c>
      <c r="L1013" s="57"/>
    </row>
    <row r="1014" spans="1:12" ht="18" customHeight="1">
      <c r="A1014" s="11">
        <v>1008</v>
      </c>
      <c r="B1014" s="57" t="s">
        <v>298</v>
      </c>
      <c r="C1014" s="57" t="s">
        <v>506</v>
      </c>
      <c r="D1014" s="57">
        <v>4</v>
      </c>
      <c r="E1014" s="13" t="s">
        <v>507</v>
      </c>
      <c r="F1014" s="57" t="s">
        <v>149</v>
      </c>
      <c r="G1014" s="57" t="s">
        <v>18</v>
      </c>
      <c r="H1014" s="72">
        <v>327485609</v>
      </c>
      <c r="I1014" s="72"/>
      <c r="J1014" s="72"/>
      <c r="K1014" s="72">
        <f t="shared" si="33"/>
        <v>327485609</v>
      </c>
      <c r="L1014" s="12"/>
    </row>
    <row r="1015" spans="1:12" ht="18" customHeight="1">
      <c r="A1015" s="11">
        <v>1009</v>
      </c>
      <c r="B1015" s="57" t="s">
        <v>298</v>
      </c>
      <c r="C1015" s="57" t="s">
        <v>344</v>
      </c>
      <c r="D1015" s="57">
        <v>4</v>
      </c>
      <c r="E1015" s="13" t="s">
        <v>496</v>
      </c>
      <c r="F1015" s="57" t="s">
        <v>419</v>
      </c>
      <c r="G1015" s="57" t="s">
        <v>26</v>
      </c>
      <c r="H1015" s="72">
        <v>40000000</v>
      </c>
      <c r="I1015" s="72"/>
      <c r="J1015" s="72"/>
      <c r="K1015" s="72">
        <f t="shared" si="33"/>
        <v>40000000</v>
      </c>
      <c r="L1015" s="69"/>
    </row>
    <row r="1016" spans="1:12" ht="18" customHeight="1">
      <c r="A1016" s="11">
        <v>1010</v>
      </c>
      <c r="B1016" s="57" t="s">
        <v>21</v>
      </c>
      <c r="C1016" s="12" t="s">
        <v>353</v>
      </c>
      <c r="D1016" s="12">
        <v>4</v>
      </c>
      <c r="E1016" s="13" t="s">
        <v>503</v>
      </c>
      <c r="F1016" s="57" t="s">
        <v>419</v>
      </c>
      <c r="G1016" s="57" t="s">
        <v>26</v>
      </c>
      <c r="H1016" s="72">
        <v>48946102</v>
      </c>
      <c r="I1016" s="72"/>
      <c r="J1016" s="72"/>
      <c r="K1016" s="72">
        <f t="shared" si="33"/>
        <v>48946102</v>
      </c>
      <c r="L1016" s="69"/>
    </row>
    <row r="1017" spans="1:12" ht="18" customHeight="1">
      <c r="A1017" s="11">
        <v>1011</v>
      </c>
      <c r="B1017" s="57" t="s">
        <v>21</v>
      </c>
      <c r="C1017" s="57" t="s">
        <v>383</v>
      </c>
      <c r="D1017" s="57">
        <v>4</v>
      </c>
      <c r="E1017" s="13" t="s">
        <v>497</v>
      </c>
      <c r="F1017" s="57" t="s">
        <v>419</v>
      </c>
      <c r="G1017" s="57" t="s">
        <v>1</v>
      </c>
      <c r="H1017" s="72">
        <v>24473000</v>
      </c>
      <c r="I1017" s="72"/>
      <c r="J1017" s="72"/>
      <c r="K1017" s="72">
        <f t="shared" si="33"/>
        <v>24473000</v>
      </c>
      <c r="L1017" s="69"/>
    </row>
    <row r="1018" spans="1:12" ht="18" customHeight="1">
      <c r="A1018" s="11">
        <v>1012</v>
      </c>
      <c r="B1018" s="57" t="s">
        <v>298</v>
      </c>
      <c r="C1018" s="57" t="s">
        <v>383</v>
      </c>
      <c r="D1018" s="57">
        <v>4</v>
      </c>
      <c r="E1018" s="13" t="s">
        <v>500</v>
      </c>
      <c r="F1018" s="57" t="s">
        <v>419</v>
      </c>
      <c r="G1018" s="57" t="s">
        <v>1</v>
      </c>
      <c r="H1018" s="72">
        <v>29717000</v>
      </c>
      <c r="I1018" s="72"/>
      <c r="J1018" s="72"/>
      <c r="K1018" s="72">
        <f t="shared" si="33"/>
        <v>29717000</v>
      </c>
      <c r="L1018" s="69"/>
    </row>
    <row r="1019" spans="1:12" ht="18" customHeight="1">
      <c r="A1019" s="11">
        <v>1013</v>
      </c>
      <c r="B1019" s="57" t="s">
        <v>298</v>
      </c>
      <c r="C1019" s="57" t="s">
        <v>383</v>
      </c>
      <c r="D1019" s="57">
        <v>4</v>
      </c>
      <c r="E1019" s="13" t="s">
        <v>501</v>
      </c>
      <c r="F1019" s="57" t="s">
        <v>419</v>
      </c>
      <c r="G1019" s="57" t="s">
        <v>1</v>
      </c>
      <c r="H1019" s="72">
        <v>36709000</v>
      </c>
      <c r="I1019" s="72"/>
      <c r="J1019" s="72"/>
      <c r="K1019" s="72">
        <f t="shared" si="33"/>
        <v>36709000</v>
      </c>
      <c r="L1019" s="69"/>
    </row>
    <row r="1020" spans="1:12" ht="18" customHeight="1">
      <c r="A1020" s="11">
        <v>1014</v>
      </c>
      <c r="B1020" s="57" t="s">
        <v>21</v>
      </c>
      <c r="C1020" s="57" t="s">
        <v>437</v>
      </c>
      <c r="D1020" s="57">
        <v>4</v>
      </c>
      <c r="E1020" s="13" t="s">
        <v>505</v>
      </c>
      <c r="F1020" s="57" t="s">
        <v>417</v>
      </c>
      <c r="G1020" s="57" t="s">
        <v>1</v>
      </c>
      <c r="H1020" s="72">
        <v>50000000</v>
      </c>
      <c r="I1020" s="72"/>
      <c r="J1020" s="72"/>
      <c r="K1020" s="72">
        <f t="shared" si="33"/>
        <v>50000000</v>
      </c>
      <c r="L1020" s="69"/>
    </row>
    <row r="1021" spans="1:12" ht="18" customHeight="1">
      <c r="A1021" s="11">
        <v>1015</v>
      </c>
      <c r="B1021" s="32" t="s">
        <v>36</v>
      </c>
      <c r="C1021" s="57" t="s">
        <v>557</v>
      </c>
      <c r="D1021" s="57">
        <v>4</v>
      </c>
      <c r="E1021" s="58" t="s">
        <v>857</v>
      </c>
      <c r="F1021" s="88" t="s">
        <v>419</v>
      </c>
      <c r="G1021" s="88" t="s">
        <v>26</v>
      </c>
      <c r="H1021" s="95">
        <v>30000000</v>
      </c>
      <c r="I1021" s="95">
        <v>0</v>
      </c>
      <c r="J1021" s="95">
        <v>0</v>
      </c>
      <c r="K1021" s="45">
        <f t="shared" si="33"/>
        <v>30000000</v>
      </c>
      <c r="L1021" s="29"/>
    </row>
    <row r="1022" spans="1:12" ht="18" customHeight="1">
      <c r="A1022" s="11">
        <v>1016</v>
      </c>
      <c r="B1022" s="32" t="s">
        <v>36</v>
      </c>
      <c r="C1022" s="57" t="s">
        <v>557</v>
      </c>
      <c r="D1022" s="57">
        <v>4</v>
      </c>
      <c r="E1022" s="58" t="s">
        <v>858</v>
      </c>
      <c r="F1022" s="88" t="s">
        <v>419</v>
      </c>
      <c r="G1022" s="88" t="s">
        <v>26</v>
      </c>
      <c r="H1022" s="95">
        <v>11000000</v>
      </c>
      <c r="I1022" s="95">
        <v>0</v>
      </c>
      <c r="J1022" s="95">
        <v>0</v>
      </c>
      <c r="K1022" s="45">
        <f t="shared" si="33"/>
        <v>11000000</v>
      </c>
      <c r="L1022" s="29"/>
    </row>
    <row r="1023" spans="1:12" ht="18" customHeight="1">
      <c r="A1023" s="11">
        <v>1017</v>
      </c>
      <c r="B1023" s="32" t="s">
        <v>36</v>
      </c>
      <c r="C1023" s="11" t="s">
        <v>524</v>
      </c>
      <c r="D1023" s="32">
        <v>4</v>
      </c>
      <c r="E1023" s="22" t="s">
        <v>844</v>
      </c>
      <c r="F1023" s="32" t="s">
        <v>469</v>
      </c>
      <c r="G1023" s="32" t="s">
        <v>26</v>
      </c>
      <c r="H1023" s="45">
        <v>350000000</v>
      </c>
      <c r="I1023" s="45"/>
      <c r="J1023" s="45"/>
      <c r="K1023" s="45">
        <f t="shared" si="33"/>
        <v>350000000</v>
      </c>
      <c r="L1023" s="29"/>
    </row>
    <row r="1024" spans="1:12" ht="18" customHeight="1">
      <c r="A1024" s="11">
        <v>1018</v>
      </c>
      <c r="B1024" s="32" t="s">
        <v>36</v>
      </c>
      <c r="C1024" s="11" t="s">
        <v>524</v>
      </c>
      <c r="D1024" s="32">
        <v>4</v>
      </c>
      <c r="E1024" s="22" t="s">
        <v>845</v>
      </c>
      <c r="F1024" s="32" t="s">
        <v>469</v>
      </c>
      <c r="G1024" s="32" t="s">
        <v>26</v>
      </c>
      <c r="H1024" s="45">
        <v>60000000</v>
      </c>
      <c r="I1024" s="45">
        <v>4000000</v>
      </c>
      <c r="J1024" s="45"/>
      <c r="K1024" s="45">
        <f t="shared" si="33"/>
        <v>64000000</v>
      </c>
      <c r="L1024" s="29"/>
    </row>
    <row r="1025" spans="1:12" ht="18" customHeight="1">
      <c r="A1025" s="11">
        <v>1019</v>
      </c>
      <c r="B1025" s="32" t="s">
        <v>36</v>
      </c>
      <c r="C1025" s="11" t="s">
        <v>524</v>
      </c>
      <c r="D1025" s="32">
        <v>4</v>
      </c>
      <c r="E1025" s="22" t="s">
        <v>846</v>
      </c>
      <c r="F1025" s="32" t="s">
        <v>469</v>
      </c>
      <c r="G1025" s="32" t="s">
        <v>26</v>
      </c>
      <c r="H1025" s="45">
        <v>10000000</v>
      </c>
      <c r="I1025" s="45"/>
      <c r="J1025" s="45"/>
      <c r="K1025" s="45">
        <f t="shared" si="33"/>
        <v>10000000</v>
      </c>
      <c r="L1025" s="29"/>
    </row>
    <row r="1026" spans="1:12" ht="18" customHeight="1">
      <c r="A1026" s="11">
        <v>1020</v>
      </c>
      <c r="B1026" s="32" t="s">
        <v>36</v>
      </c>
      <c r="C1026" s="11" t="s">
        <v>524</v>
      </c>
      <c r="D1026" s="32">
        <v>4</v>
      </c>
      <c r="E1026" s="22" t="s">
        <v>849</v>
      </c>
      <c r="F1026" s="32" t="s">
        <v>469</v>
      </c>
      <c r="G1026" s="32" t="s">
        <v>26</v>
      </c>
      <c r="H1026" s="45">
        <v>80000000</v>
      </c>
      <c r="I1026" s="45"/>
      <c r="J1026" s="45"/>
      <c r="K1026" s="45">
        <f t="shared" si="33"/>
        <v>80000000</v>
      </c>
      <c r="L1026" s="29"/>
    </row>
    <row r="1027" spans="1:12" ht="18" customHeight="1">
      <c r="A1027" s="11">
        <v>1021</v>
      </c>
      <c r="B1027" s="32" t="s">
        <v>36</v>
      </c>
      <c r="C1027" s="11" t="s">
        <v>524</v>
      </c>
      <c r="D1027" s="32">
        <v>4</v>
      </c>
      <c r="E1027" s="22" t="s">
        <v>847</v>
      </c>
      <c r="F1027" s="32" t="s">
        <v>469</v>
      </c>
      <c r="G1027" s="32" t="s">
        <v>26</v>
      </c>
      <c r="H1027" s="45">
        <v>350000000</v>
      </c>
      <c r="I1027" s="45"/>
      <c r="J1027" s="45"/>
      <c r="K1027" s="45">
        <f t="shared" si="33"/>
        <v>350000000</v>
      </c>
      <c r="L1027" s="29"/>
    </row>
    <row r="1028" spans="1:12" ht="18" customHeight="1">
      <c r="A1028" s="11">
        <v>1022</v>
      </c>
      <c r="B1028" s="32" t="s">
        <v>36</v>
      </c>
      <c r="C1028" s="11" t="s">
        <v>524</v>
      </c>
      <c r="D1028" s="32">
        <v>4</v>
      </c>
      <c r="E1028" s="22" t="s">
        <v>848</v>
      </c>
      <c r="F1028" s="32" t="s">
        <v>469</v>
      </c>
      <c r="G1028" s="32" t="s">
        <v>26</v>
      </c>
      <c r="H1028" s="45">
        <v>150000000</v>
      </c>
      <c r="I1028" s="45">
        <v>10000000</v>
      </c>
      <c r="J1028" s="45"/>
      <c r="K1028" s="45">
        <f t="shared" si="33"/>
        <v>160000000</v>
      </c>
      <c r="L1028" s="29"/>
    </row>
    <row r="1029" spans="1:12" ht="18" customHeight="1">
      <c r="A1029" s="11">
        <v>1023</v>
      </c>
      <c r="B1029" s="32" t="s">
        <v>36</v>
      </c>
      <c r="C1029" s="32" t="s">
        <v>540</v>
      </c>
      <c r="D1029" s="32">
        <v>4</v>
      </c>
      <c r="E1029" s="39" t="s">
        <v>850</v>
      </c>
      <c r="F1029" s="32" t="s">
        <v>419</v>
      </c>
      <c r="G1029" s="32" t="s">
        <v>0</v>
      </c>
      <c r="H1029" s="45">
        <v>100000000</v>
      </c>
      <c r="I1029" s="45"/>
      <c r="J1029" s="45"/>
      <c r="K1029" s="45">
        <f t="shared" si="33"/>
        <v>100000000</v>
      </c>
      <c r="L1029" s="29"/>
    </row>
    <row r="1030" spans="1:12" ht="18" customHeight="1">
      <c r="A1030" s="11">
        <v>1024</v>
      </c>
      <c r="B1030" s="32" t="s">
        <v>36</v>
      </c>
      <c r="C1030" s="32" t="s">
        <v>540</v>
      </c>
      <c r="D1030" s="32">
        <v>4</v>
      </c>
      <c r="E1030" s="39" t="s">
        <v>851</v>
      </c>
      <c r="F1030" s="32" t="s">
        <v>419</v>
      </c>
      <c r="G1030" s="32" t="s">
        <v>0</v>
      </c>
      <c r="H1030" s="45">
        <v>100000000</v>
      </c>
      <c r="I1030" s="45"/>
      <c r="J1030" s="45"/>
      <c r="K1030" s="45">
        <f t="shared" si="33"/>
        <v>100000000</v>
      </c>
      <c r="L1030" s="29"/>
    </row>
    <row r="1031" spans="1:12" ht="18" customHeight="1">
      <c r="A1031" s="11">
        <v>1025</v>
      </c>
      <c r="B1031" s="32" t="s">
        <v>36</v>
      </c>
      <c r="C1031" s="32" t="s">
        <v>689</v>
      </c>
      <c r="D1031" s="32">
        <v>4</v>
      </c>
      <c r="E1031" s="39" t="s">
        <v>852</v>
      </c>
      <c r="F1031" s="32" t="s">
        <v>419</v>
      </c>
      <c r="G1031" s="32" t="s">
        <v>1</v>
      </c>
      <c r="H1031" s="45">
        <v>30000000</v>
      </c>
      <c r="I1031" s="45"/>
      <c r="J1031" s="45"/>
      <c r="K1031" s="45">
        <f t="shared" si="33"/>
        <v>30000000</v>
      </c>
      <c r="L1031" s="29"/>
    </row>
    <row r="1032" spans="1:12" ht="18" customHeight="1">
      <c r="A1032" s="11">
        <v>1026</v>
      </c>
      <c r="B1032" s="32" t="s">
        <v>36</v>
      </c>
      <c r="C1032" s="11" t="s">
        <v>623</v>
      </c>
      <c r="D1032" s="11">
        <v>4</v>
      </c>
      <c r="E1032" s="101" t="s">
        <v>853</v>
      </c>
      <c r="F1032" s="11" t="s">
        <v>419</v>
      </c>
      <c r="G1032" s="11" t="s">
        <v>26</v>
      </c>
      <c r="H1032" s="30">
        <v>150000000</v>
      </c>
      <c r="I1032" s="30"/>
      <c r="J1032" s="102"/>
      <c r="K1032" s="45">
        <f t="shared" si="33"/>
        <v>150000000</v>
      </c>
      <c r="L1032" s="66"/>
    </row>
    <row r="1033" spans="1:12" ht="18" customHeight="1">
      <c r="A1033" s="11">
        <v>1027</v>
      </c>
      <c r="B1033" s="32" t="s">
        <v>36</v>
      </c>
      <c r="C1033" s="32" t="s">
        <v>534</v>
      </c>
      <c r="D1033" s="57">
        <v>4</v>
      </c>
      <c r="E1033" s="71" t="s">
        <v>855</v>
      </c>
      <c r="F1033" s="32" t="s">
        <v>419</v>
      </c>
      <c r="G1033" s="32" t="s">
        <v>26</v>
      </c>
      <c r="H1033" s="83">
        <v>31000000</v>
      </c>
      <c r="I1033" s="83"/>
      <c r="J1033" s="83"/>
      <c r="K1033" s="45">
        <f t="shared" si="33"/>
        <v>31000000</v>
      </c>
      <c r="L1033" s="69"/>
    </row>
    <row r="1034" spans="1:12" ht="18" customHeight="1">
      <c r="A1034" s="11">
        <v>1028</v>
      </c>
      <c r="B1034" s="32" t="s">
        <v>36</v>
      </c>
      <c r="C1034" s="84" t="s">
        <v>547</v>
      </c>
      <c r="D1034" s="88">
        <v>4</v>
      </c>
      <c r="E1034" s="85" t="s">
        <v>856</v>
      </c>
      <c r="F1034" s="88" t="s">
        <v>419</v>
      </c>
      <c r="G1034" s="88" t="s">
        <v>26</v>
      </c>
      <c r="H1034" s="98">
        <v>82000000</v>
      </c>
      <c r="I1034" s="98"/>
      <c r="J1034" s="98"/>
      <c r="K1034" s="45">
        <f t="shared" si="33"/>
        <v>82000000</v>
      </c>
      <c r="L1034" s="84"/>
    </row>
    <row r="1035" spans="1:12" ht="18" customHeight="1">
      <c r="A1035" s="11">
        <v>1029</v>
      </c>
      <c r="B1035" s="32" t="s">
        <v>36</v>
      </c>
      <c r="C1035" s="57" t="s">
        <v>163</v>
      </c>
      <c r="D1035" s="57">
        <v>4</v>
      </c>
      <c r="E1035" s="71" t="s">
        <v>854</v>
      </c>
      <c r="F1035" s="32" t="s">
        <v>419</v>
      </c>
      <c r="G1035" s="57" t="s">
        <v>26</v>
      </c>
      <c r="H1035" s="83">
        <v>30000000</v>
      </c>
      <c r="I1035" s="83"/>
      <c r="J1035" s="83"/>
      <c r="K1035" s="45">
        <f t="shared" si="33"/>
        <v>30000000</v>
      </c>
      <c r="L1035" s="12"/>
    </row>
    <row r="1036" spans="1:12" ht="18" customHeight="1">
      <c r="A1036" s="11">
        <v>1030</v>
      </c>
      <c r="B1036" s="32" t="s">
        <v>889</v>
      </c>
      <c r="C1036" s="32" t="s">
        <v>29</v>
      </c>
      <c r="D1036" s="32">
        <v>4</v>
      </c>
      <c r="E1036" s="58" t="s">
        <v>1182</v>
      </c>
      <c r="F1036" s="32" t="s">
        <v>442</v>
      </c>
      <c r="G1036" s="32" t="s">
        <v>18</v>
      </c>
      <c r="H1036" s="45">
        <v>180000000</v>
      </c>
      <c r="I1036" s="45">
        <v>0</v>
      </c>
      <c r="J1036" s="45">
        <v>0</v>
      </c>
      <c r="K1036" s="103">
        <f t="shared" si="33"/>
        <v>180000000</v>
      </c>
      <c r="L1036" s="11"/>
    </row>
    <row r="1037" spans="1:12" ht="18" customHeight="1">
      <c r="A1037" s="11">
        <v>1031</v>
      </c>
      <c r="B1037" s="32" t="s">
        <v>889</v>
      </c>
      <c r="C1037" s="32" t="s">
        <v>29</v>
      </c>
      <c r="D1037" s="32">
        <v>4</v>
      </c>
      <c r="E1037" s="58" t="s">
        <v>1185</v>
      </c>
      <c r="F1037" s="32" t="s">
        <v>442</v>
      </c>
      <c r="G1037" s="32" t="s">
        <v>18</v>
      </c>
      <c r="H1037" s="45">
        <v>320000000</v>
      </c>
      <c r="I1037" s="45">
        <v>0</v>
      </c>
      <c r="J1037" s="45">
        <v>0</v>
      </c>
      <c r="K1037" s="103">
        <f t="shared" si="33"/>
        <v>320000000</v>
      </c>
      <c r="L1037" s="32"/>
    </row>
    <row r="1038" spans="1:12" ht="18" customHeight="1">
      <c r="A1038" s="11">
        <v>1032</v>
      </c>
      <c r="B1038" s="32" t="s">
        <v>889</v>
      </c>
      <c r="C1038" s="57" t="s">
        <v>890</v>
      </c>
      <c r="D1038" s="57">
        <v>4</v>
      </c>
      <c r="E1038" s="58" t="s">
        <v>1174</v>
      </c>
      <c r="F1038" s="32" t="s">
        <v>419</v>
      </c>
      <c r="G1038" s="57" t="s">
        <v>26</v>
      </c>
      <c r="H1038" s="72">
        <v>70000000</v>
      </c>
      <c r="I1038" s="72"/>
      <c r="J1038" s="72"/>
      <c r="K1038" s="103">
        <f t="shared" si="33"/>
        <v>70000000</v>
      </c>
      <c r="L1038" s="29"/>
    </row>
    <row r="1039" spans="1:12" ht="18" customHeight="1">
      <c r="A1039" s="11">
        <v>1033</v>
      </c>
      <c r="B1039" s="32" t="s">
        <v>889</v>
      </c>
      <c r="C1039" s="57" t="s">
        <v>890</v>
      </c>
      <c r="D1039" s="57">
        <v>4</v>
      </c>
      <c r="E1039" s="13" t="s">
        <v>1163</v>
      </c>
      <c r="F1039" s="32" t="s">
        <v>419</v>
      </c>
      <c r="G1039" s="57" t="s">
        <v>26</v>
      </c>
      <c r="H1039" s="103">
        <v>20000000</v>
      </c>
      <c r="I1039" s="103"/>
      <c r="J1039" s="103"/>
      <c r="K1039" s="103">
        <f t="shared" si="33"/>
        <v>20000000</v>
      </c>
      <c r="L1039" s="29"/>
    </row>
    <row r="1040" spans="1:12" ht="18" customHeight="1">
      <c r="A1040" s="11">
        <v>1034</v>
      </c>
      <c r="B1040" s="32" t="s">
        <v>889</v>
      </c>
      <c r="C1040" s="57" t="s">
        <v>890</v>
      </c>
      <c r="D1040" s="57">
        <v>4</v>
      </c>
      <c r="E1040" s="13" t="s">
        <v>1186</v>
      </c>
      <c r="F1040" s="32" t="s">
        <v>419</v>
      </c>
      <c r="G1040" s="57" t="s">
        <v>26</v>
      </c>
      <c r="H1040" s="103">
        <v>400000000</v>
      </c>
      <c r="I1040" s="103"/>
      <c r="J1040" s="103"/>
      <c r="K1040" s="103">
        <f t="shared" si="33"/>
        <v>400000000</v>
      </c>
      <c r="L1040" s="82"/>
    </row>
    <row r="1041" spans="1:12" ht="18" customHeight="1">
      <c r="A1041" s="11">
        <v>1035</v>
      </c>
      <c r="B1041" s="32" t="s">
        <v>889</v>
      </c>
      <c r="C1041" s="57" t="s">
        <v>890</v>
      </c>
      <c r="D1041" s="57">
        <v>4</v>
      </c>
      <c r="E1041" s="13" t="s">
        <v>1178</v>
      </c>
      <c r="F1041" s="32" t="s">
        <v>419</v>
      </c>
      <c r="G1041" s="57" t="s">
        <v>26</v>
      </c>
      <c r="H1041" s="103">
        <v>80000000</v>
      </c>
      <c r="I1041" s="103"/>
      <c r="J1041" s="103"/>
      <c r="K1041" s="103">
        <f t="shared" si="33"/>
        <v>80000000</v>
      </c>
      <c r="L1041" s="29"/>
    </row>
    <row r="1042" spans="1:12" ht="18" customHeight="1">
      <c r="A1042" s="11">
        <v>1036</v>
      </c>
      <c r="B1042" s="32" t="s">
        <v>889</v>
      </c>
      <c r="C1042" s="57" t="s">
        <v>890</v>
      </c>
      <c r="D1042" s="57">
        <v>4</v>
      </c>
      <c r="E1042" s="13" t="s">
        <v>1171</v>
      </c>
      <c r="F1042" s="12" t="s">
        <v>417</v>
      </c>
      <c r="G1042" s="57" t="s">
        <v>26</v>
      </c>
      <c r="H1042" s="103">
        <v>50000000</v>
      </c>
      <c r="I1042" s="103"/>
      <c r="J1042" s="103"/>
      <c r="K1042" s="103">
        <f t="shared" si="33"/>
        <v>50000000</v>
      </c>
      <c r="L1042" s="90"/>
    </row>
    <row r="1043" spans="1:12" ht="18" customHeight="1">
      <c r="A1043" s="11">
        <v>1037</v>
      </c>
      <c r="B1043" s="32" t="s">
        <v>889</v>
      </c>
      <c r="C1043" s="32" t="s">
        <v>47</v>
      </c>
      <c r="D1043" s="32">
        <v>4</v>
      </c>
      <c r="E1043" s="58" t="s">
        <v>1172</v>
      </c>
      <c r="F1043" s="32" t="s">
        <v>25</v>
      </c>
      <c r="G1043" s="32" t="s">
        <v>26</v>
      </c>
      <c r="H1043" s="45">
        <v>60000000</v>
      </c>
      <c r="I1043" s="45"/>
      <c r="J1043" s="45"/>
      <c r="K1043" s="103">
        <f t="shared" si="33"/>
        <v>60000000</v>
      </c>
      <c r="L1043" s="32"/>
    </row>
    <row r="1044" spans="1:12" ht="18" customHeight="1">
      <c r="A1044" s="11">
        <v>1038</v>
      </c>
      <c r="B1044" s="32" t="s">
        <v>889</v>
      </c>
      <c r="C1044" s="32" t="s">
        <v>909</v>
      </c>
      <c r="D1044" s="11">
        <v>4</v>
      </c>
      <c r="E1044" s="13" t="s">
        <v>1168</v>
      </c>
      <c r="F1044" s="32" t="s">
        <v>419</v>
      </c>
      <c r="G1044" s="32" t="s">
        <v>18</v>
      </c>
      <c r="H1044" s="45">
        <v>40000000</v>
      </c>
      <c r="I1044" s="45"/>
      <c r="J1044" s="45"/>
      <c r="K1044" s="103">
        <f t="shared" si="33"/>
        <v>40000000</v>
      </c>
      <c r="L1044" s="32"/>
    </row>
    <row r="1045" spans="1:12" ht="18" customHeight="1">
      <c r="A1045" s="11">
        <v>1039</v>
      </c>
      <c r="B1045" s="32" t="s">
        <v>889</v>
      </c>
      <c r="C1045" s="32" t="s">
        <v>909</v>
      </c>
      <c r="D1045" s="11">
        <v>4</v>
      </c>
      <c r="E1045" s="13" t="s">
        <v>1175</v>
      </c>
      <c r="F1045" s="32" t="s">
        <v>419</v>
      </c>
      <c r="G1045" s="32" t="s">
        <v>18</v>
      </c>
      <c r="H1045" s="45">
        <v>70000000</v>
      </c>
      <c r="I1045" s="45"/>
      <c r="J1045" s="45"/>
      <c r="K1045" s="103">
        <f t="shared" ref="K1045:K1076" si="34">H1045+I1045+J1045</f>
        <v>70000000</v>
      </c>
      <c r="L1045" s="29"/>
    </row>
    <row r="1046" spans="1:12" ht="18" customHeight="1">
      <c r="A1046" s="11">
        <v>1040</v>
      </c>
      <c r="B1046" s="32" t="s">
        <v>889</v>
      </c>
      <c r="C1046" s="57" t="s">
        <v>950</v>
      </c>
      <c r="D1046" s="57">
        <v>4</v>
      </c>
      <c r="E1046" s="13" t="s">
        <v>1180</v>
      </c>
      <c r="F1046" s="57" t="s">
        <v>419</v>
      </c>
      <c r="G1046" s="57" t="s">
        <v>1</v>
      </c>
      <c r="H1046" s="103">
        <v>130000000</v>
      </c>
      <c r="I1046" s="103"/>
      <c r="J1046" s="103"/>
      <c r="K1046" s="103">
        <f t="shared" si="34"/>
        <v>130000000</v>
      </c>
      <c r="L1046" s="69"/>
    </row>
    <row r="1047" spans="1:12" ht="18" customHeight="1">
      <c r="A1047" s="11">
        <v>1041</v>
      </c>
      <c r="B1047" s="32" t="s">
        <v>889</v>
      </c>
      <c r="C1047" s="57" t="s">
        <v>950</v>
      </c>
      <c r="D1047" s="57">
        <v>4</v>
      </c>
      <c r="E1047" s="13" t="s">
        <v>1183</v>
      </c>
      <c r="F1047" s="57" t="s">
        <v>419</v>
      </c>
      <c r="G1047" s="57" t="s">
        <v>0</v>
      </c>
      <c r="H1047" s="103">
        <v>229000000</v>
      </c>
      <c r="I1047" s="103"/>
      <c r="J1047" s="103"/>
      <c r="K1047" s="103">
        <f t="shared" si="34"/>
        <v>229000000</v>
      </c>
      <c r="L1047" s="69"/>
    </row>
    <row r="1048" spans="1:12" ht="18" customHeight="1">
      <c r="A1048" s="11">
        <v>1042</v>
      </c>
      <c r="B1048" s="32" t="s">
        <v>889</v>
      </c>
      <c r="C1048" s="57" t="s">
        <v>950</v>
      </c>
      <c r="D1048" s="57">
        <v>4</v>
      </c>
      <c r="E1048" s="13" t="s">
        <v>1187</v>
      </c>
      <c r="F1048" s="57" t="s">
        <v>419</v>
      </c>
      <c r="G1048" s="57" t="s">
        <v>0</v>
      </c>
      <c r="H1048" s="103">
        <v>850000000</v>
      </c>
      <c r="I1048" s="103"/>
      <c r="J1048" s="103"/>
      <c r="K1048" s="103">
        <f t="shared" si="34"/>
        <v>850000000</v>
      </c>
      <c r="L1048" s="69"/>
    </row>
    <row r="1049" spans="1:12" ht="18" customHeight="1">
      <c r="A1049" s="11">
        <v>1043</v>
      </c>
      <c r="B1049" s="57" t="s">
        <v>889</v>
      </c>
      <c r="C1049" s="57" t="s">
        <v>910</v>
      </c>
      <c r="D1049" s="57">
        <v>4</v>
      </c>
      <c r="E1049" s="58" t="s">
        <v>1176</v>
      </c>
      <c r="F1049" s="57" t="s">
        <v>417</v>
      </c>
      <c r="G1049" s="57" t="s">
        <v>18</v>
      </c>
      <c r="H1049" s="103">
        <v>75000000</v>
      </c>
      <c r="I1049" s="103"/>
      <c r="J1049" s="103"/>
      <c r="K1049" s="103">
        <f t="shared" si="34"/>
        <v>75000000</v>
      </c>
      <c r="L1049" s="69"/>
    </row>
    <row r="1050" spans="1:12" ht="18" customHeight="1">
      <c r="A1050" s="11">
        <v>1044</v>
      </c>
      <c r="B1050" s="57" t="s">
        <v>889</v>
      </c>
      <c r="C1050" s="57" t="s">
        <v>910</v>
      </c>
      <c r="D1050" s="57">
        <v>4</v>
      </c>
      <c r="E1050" s="58" t="s">
        <v>1169</v>
      </c>
      <c r="F1050" s="57" t="s">
        <v>417</v>
      </c>
      <c r="G1050" s="57" t="s">
        <v>18</v>
      </c>
      <c r="H1050" s="103">
        <v>40000000</v>
      </c>
      <c r="I1050" s="103"/>
      <c r="J1050" s="103"/>
      <c r="K1050" s="103">
        <f t="shared" si="34"/>
        <v>40000000</v>
      </c>
      <c r="L1050" s="69"/>
    </row>
    <row r="1051" spans="1:12" ht="18" customHeight="1">
      <c r="A1051" s="11">
        <v>1045</v>
      </c>
      <c r="B1051" s="32" t="s">
        <v>889</v>
      </c>
      <c r="C1051" s="12" t="s">
        <v>193</v>
      </c>
      <c r="D1051" s="57">
        <v>4</v>
      </c>
      <c r="E1051" s="58" t="s">
        <v>1167</v>
      </c>
      <c r="F1051" s="32" t="s">
        <v>419</v>
      </c>
      <c r="G1051" s="57" t="s">
        <v>26</v>
      </c>
      <c r="H1051" s="103">
        <v>40000000</v>
      </c>
      <c r="I1051" s="103">
        <v>0</v>
      </c>
      <c r="J1051" s="103">
        <v>0</v>
      </c>
      <c r="K1051" s="103">
        <f t="shared" si="34"/>
        <v>40000000</v>
      </c>
      <c r="L1051" s="69"/>
    </row>
    <row r="1052" spans="1:12" ht="18" customHeight="1">
      <c r="A1052" s="11">
        <v>1046</v>
      </c>
      <c r="B1052" s="32" t="s">
        <v>889</v>
      </c>
      <c r="C1052" s="12" t="s">
        <v>193</v>
      </c>
      <c r="D1052" s="57">
        <v>4</v>
      </c>
      <c r="E1052" s="58" t="s">
        <v>1162</v>
      </c>
      <c r="F1052" s="32" t="s">
        <v>419</v>
      </c>
      <c r="G1052" s="57" t="s">
        <v>26</v>
      </c>
      <c r="H1052" s="103">
        <v>20000000</v>
      </c>
      <c r="I1052" s="103">
        <v>0</v>
      </c>
      <c r="J1052" s="103">
        <v>0</v>
      </c>
      <c r="K1052" s="103">
        <f t="shared" si="34"/>
        <v>20000000</v>
      </c>
      <c r="L1052" s="69"/>
    </row>
    <row r="1053" spans="1:12" ht="18" customHeight="1">
      <c r="A1053" s="11">
        <v>1047</v>
      </c>
      <c r="B1053" s="32" t="s">
        <v>889</v>
      </c>
      <c r="C1053" s="12" t="s">
        <v>193</v>
      </c>
      <c r="D1053" s="111">
        <v>4</v>
      </c>
      <c r="E1053" s="80" t="s">
        <v>1170</v>
      </c>
      <c r="F1053" s="32" t="s">
        <v>419</v>
      </c>
      <c r="G1053" s="57" t="s">
        <v>26</v>
      </c>
      <c r="H1053" s="72">
        <v>14251559</v>
      </c>
      <c r="I1053" s="72"/>
      <c r="J1053" s="72">
        <v>35475609</v>
      </c>
      <c r="K1053" s="103">
        <f t="shared" si="34"/>
        <v>49727168</v>
      </c>
      <c r="L1053" s="69"/>
    </row>
    <row r="1054" spans="1:12" ht="18" customHeight="1">
      <c r="A1054" s="11">
        <v>1048</v>
      </c>
      <c r="B1054" s="32" t="s">
        <v>889</v>
      </c>
      <c r="C1054" s="12" t="s">
        <v>193</v>
      </c>
      <c r="D1054" s="111">
        <v>4</v>
      </c>
      <c r="E1054" s="80" t="s">
        <v>1160</v>
      </c>
      <c r="F1054" s="32" t="s">
        <v>419</v>
      </c>
      <c r="G1054" s="57" t="s">
        <v>26</v>
      </c>
      <c r="H1054" s="72">
        <v>4088880</v>
      </c>
      <c r="I1054" s="72">
        <v>0</v>
      </c>
      <c r="J1054" s="72">
        <v>10515960</v>
      </c>
      <c r="K1054" s="103">
        <f t="shared" si="34"/>
        <v>14604840</v>
      </c>
      <c r="L1054" s="69"/>
    </row>
    <row r="1055" spans="1:12" ht="18" customHeight="1">
      <c r="A1055" s="11">
        <v>1049</v>
      </c>
      <c r="B1055" s="32" t="s">
        <v>889</v>
      </c>
      <c r="C1055" s="12" t="s">
        <v>193</v>
      </c>
      <c r="D1055" s="111">
        <v>4</v>
      </c>
      <c r="E1055" s="80" t="s">
        <v>1179</v>
      </c>
      <c r="F1055" s="32" t="s">
        <v>419</v>
      </c>
      <c r="G1055" s="57" t="s">
        <v>26</v>
      </c>
      <c r="H1055" s="72">
        <v>20816788</v>
      </c>
      <c r="I1055" s="72">
        <v>0</v>
      </c>
      <c r="J1055" s="72">
        <v>64548403</v>
      </c>
      <c r="K1055" s="103">
        <f t="shared" si="34"/>
        <v>85365191</v>
      </c>
      <c r="L1055" s="12"/>
    </row>
    <row r="1056" spans="1:12" ht="18" customHeight="1">
      <c r="A1056" s="11">
        <v>1050</v>
      </c>
      <c r="B1056" s="32" t="s">
        <v>889</v>
      </c>
      <c r="C1056" s="12" t="s">
        <v>193</v>
      </c>
      <c r="D1056" s="111">
        <v>4</v>
      </c>
      <c r="E1056" s="80" t="s">
        <v>1181</v>
      </c>
      <c r="F1056" s="32" t="s">
        <v>419</v>
      </c>
      <c r="G1056" s="57" t="s">
        <v>26</v>
      </c>
      <c r="H1056" s="72">
        <v>35005800</v>
      </c>
      <c r="I1056" s="72">
        <v>0</v>
      </c>
      <c r="J1056" s="72">
        <v>101976970</v>
      </c>
      <c r="K1056" s="103">
        <f t="shared" si="34"/>
        <v>136982770</v>
      </c>
      <c r="L1056" s="57"/>
    </row>
    <row r="1057" spans="1:12" ht="18" customHeight="1">
      <c r="A1057" s="11">
        <v>1051</v>
      </c>
      <c r="B1057" s="32" t="s">
        <v>889</v>
      </c>
      <c r="C1057" s="12" t="s">
        <v>193</v>
      </c>
      <c r="D1057" s="111">
        <v>4</v>
      </c>
      <c r="E1057" s="80" t="s">
        <v>1173</v>
      </c>
      <c r="F1057" s="32" t="s">
        <v>419</v>
      </c>
      <c r="G1057" s="57" t="s">
        <v>26</v>
      </c>
      <c r="H1057" s="72">
        <v>16604422</v>
      </c>
      <c r="I1057" s="72">
        <v>0</v>
      </c>
      <c r="J1057" s="72">
        <v>51234599</v>
      </c>
      <c r="K1057" s="103">
        <f t="shared" si="34"/>
        <v>67839021</v>
      </c>
      <c r="L1057" s="69"/>
    </row>
    <row r="1058" spans="1:12" ht="18" customHeight="1">
      <c r="A1058" s="11">
        <v>1052</v>
      </c>
      <c r="B1058" s="32" t="s">
        <v>889</v>
      </c>
      <c r="C1058" s="12" t="s">
        <v>193</v>
      </c>
      <c r="D1058" s="111">
        <v>4</v>
      </c>
      <c r="E1058" s="80" t="s">
        <v>1177</v>
      </c>
      <c r="F1058" s="32" t="s">
        <v>419</v>
      </c>
      <c r="G1058" s="57" t="s">
        <v>26</v>
      </c>
      <c r="H1058" s="72">
        <v>19159844</v>
      </c>
      <c r="I1058" s="72">
        <v>0</v>
      </c>
      <c r="J1058" s="72">
        <v>57185647</v>
      </c>
      <c r="K1058" s="103">
        <f t="shared" si="34"/>
        <v>76345491</v>
      </c>
      <c r="L1058" s="69"/>
    </row>
    <row r="1059" spans="1:12" ht="18" customHeight="1">
      <c r="A1059" s="11">
        <v>1053</v>
      </c>
      <c r="B1059" s="32" t="s">
        <v>889</v>
      </c>
      <c r="C1059" s="12" t="s">
        <v>193</v>
      </c>
      <c r="D1059" s="57">
        <v>4</v>
      </c>
      <c r="E1059" s="58" t="s">
        <v>1166</v>
      </c>
      <c r="F1059" s="32" t="s">
        <v>419</v>
      </c>
      <c r="G1059" s="57" t="s">
        <v>26</v>
      </c>
      <c r="H1059" s="72">
        <v>30625739</v>
      </c>
      <c r="I1059" s="72"/>
      <c r="J1059" s="72"/>
      <c r="K1059" s="103">
        <f t="shared" si="34"/>
        <v>30625739</v>
      </c>
      <c r="L1059" s="57"/>
    </row>
    <row r="1060" spans="1:12" ht="18" customHeight="1">
      <c r="A1060" s="11">
        <v>1054</v>
      </c>
      <c r="B1060" s="32" t="s">
        <v>889</v>
      </c>
      <c r="C1060" s="12" t="s">
        <v>193</v>
      </c>
      <c r="D1060" s="57">
        <v>4</v>
      </c>
      <c r="E1060" s="58" t="s">
        <v>1164</v>
      </c>
      <c r="F1060" s="32" t="s">
        <v>419</v>
      </c>
      <c r="G1060" s="57" t="s">
        <v>26</v>
      </c>
      <c r="H1060" s="72">
        <v>21974820</v>
      </c>
      <c r="I1060" s="72"/>
      <c r="J1060" s="72"/>
      <c r="K1060" s="103">
        <f t="shared" si="34"/>
        <v>21974820</v>
      </c>
      <c r="L1060" s="12"/>
    </row>
    <row r="1061" spans="1:12" ht="18" customHeight="1">
      <c r="A1061" s="11">
        <v>1055</v>
      </c>
      <c r="B1061" s="32" t="s">
        <v>889</v>
      </c>
      <c r="C1061" s="57" t="s">
        <v>171</v>
      </c>
      <c r="D1061" s="57">
        <v>4</v>
      </c>
      <c r="E1061" s="58" t="s">
        <v>1159</v>
      </c>
      <c r="F1061" s="57" t="s">
        <v>417</v>
      </c>
      <c r="G1061" s="57" t="s">
        <v>0</v>
      </c>
      <c r="H1061" s="103">
        <v>14000000</v>
      </c>
      <c r="I1061" s="103">
        <v>0</v>
      </c>
      <c r="J1061" s="103">
        <v>0</v>
      </c>
      <c r="K1061" s="103">
        <f t="shared" si="34"/>
        <v>14000000</v>
      </c>
      <c r="L1061" s="69"/>
    </row>
    <row r="1062" spans="1:12" ht="18" customHeight="1">
      <c r="A1062" s="11">
        <v>1056</v>
      </c>
      <c r="B1062" s="32" t="s">
        <v>889</v>
      </c>
      <c r="C1062" s="57" t="s">
        <v>171</v>
      </c>
      <c r="D1062" s="57">
        <v>4</v>
      </c>
      <c r="E1062" s="58" t="s">
        <v>1158</v>
      </c>
      <c r="F1062" s="57" t="s">
        <v>417</v>
      </c>
      <c r="G1062" s="57" t="s">
        <v>26</v>
      </c>
      <c r="H1062" s="103">
        <v>10800000</v>
      </c>
      <c r="I1062" s="103"/>
      <c r="J1062" s="103"/>
      <c r="K1062" s="103">
        <f t="shared" si="34"/>
        <v>10800000</v>
      </c>
      <c r="L1062" s="12"/>
    </row>
    <row r="1063" spans="1:12" ht="18" customHeight="1">
      <c r="A1063" s="11">
        <v>1057</v>
      </c>
      <c r="B1063" s="32" t="s">
        <v>889</v>
      </c>
      <c r="C1063" s="57" t="s">
        <v>46</v>
      </c>
      <c r="D1063" s="57">
        <v>4</v>
      </c>
      <c r="E1063" s="58" t="s">
        <v>1161</v>
      </c>
      <c r="F1063" s="32" t="s">
        <v>419</v>
      </c>
      <c r="G1063" s="57" t="s">
        <v>26</v>
      </c>
      <c r="H1063" s="103">
        <v>16000000</v>
      </c>
      <c r="I1063" s="103">
        <v>0</v>
      </c>
      <c r="J1063" s="103">
        <v>0</v>
      </c>
      <c r="K1063" s="103">
        <f t="shared" si="34"/>
        <v>16000000</v>
      </c>
      <c r="L1063" s="57"/>
    </row>
    <row r="1064" spans="1:12" ht="18" customHeight="1">
      <c r="A1064" s="11">
        <v>1058</v>
      </c>
      <c r="B1064" s="32" t="s">
        <v>1248</v>
      </c>
      <c r="C1064" s="57" t="s">
        <v>122</v>
      </c>
      <c r="D1064" s="57">
        <v>4</v>
      </c>
      <c r="E1064" s="58" t="s">
        <v>1394</v>
      </c>
      <c r="F1064" s="57" t="s">
        <v>419</v>
      </c>
      <c r="G1064" s="57" t="s">
        <v>0</v>
      </c>
      <c r="H1064" s="72">
        <v>200000000</v>
      </c>
      <c r="I1064" s="72"/>
      <c r="J1064" s="72"/>
      <c r="K1064" s="35">
        <f t="shared" si="34"/>
        <v>200000000</v>
      </c>
      <c r="L1064" s="57"/>
    </row>
    <row r="1065" spans="1:12" ht="18" customHeight="1">
      <c r="A1065" s="11">
        <v>1059</v>
      </c>
      <c r="B1065" s="32" t="s">
        <v>1248</v>
      </c>
      <c r="C1065" s="57" t="s">
        <v>122</v>
      </c>
      <c r="D1065" s="57">
        <v>4</v>
      </c>
      <c r="E1065" s="58" t="s">
        <v>1395</v>
      </c>
      <c r="F1065" s="57" t="s">
        <v>419</v>
      </c>
      <c r="G1065" s="57" t="s">
        <v>0</v>
      </c>
      <c r="H1065" s="72">
        <v>300000000</v>
      </c>
      <c r="I1065" s="72"/>
      <c r="J1065" s="72"/>
      <c r="K1065" s="35">
        <f t="shared" si="34"/>
        <v>300000000</v>
      </c>
      <c r="L1065" s="57"/>
    </row>
    <row r="1066" spans="1:12" ht="18" customHeight="1">
      <c r="A1066" s="11">
        <v>1060</v>
      </c>
      <c r="B1066" s="32" t="s">
        <v>1248</v>
      </c>
      <c r="C1066" s="32" t="s">
        <v>1279</v>
      </c>
      <c r="D1066" s="32">
        <v>4</v>
      </c>
      <c r="E1066" s="33" t="s">
        <v>1396</v>
      </c>
      <c r="F1066" s="32" t="s">
        <v>417</v>
      </c>
      <c r="G1066" s="32" t="s">
        <v>26</v>
      </c>
      <c r="H1066" s="35">
        <v>78084000</v>
      </c>
      <c r="I1066" s="35">
        <v>0</v>
      </c>
      <c r="J1066" s="35">
        <v>0</v>
      </c>
      <c r="K1066" s="35">
        <f t="shared" si="34"/>
        <v>78084000</v>
      </c>
      <c r="L1066" s="32"/>
    </row>
    <row r="1067" spans="1:12" ht="18" customHeight="1">
      <c r="A1067" s="11">
        <v>1061</v>
      </c>
      <c r="B1067" s="32" t="s">
        <v>50</v>
      </c>
      <c r="C1067" s="32" t="s">
        <v>27</v>
      </c>
      <c r="D1067" s="32">
        <v>4</v>
      </c>
      <c r="E1067" s="33" t="s">
        <v>1397</v>
      </c>
      <c r="F1067" s="32" t="s">
        <v>419</v>
      </c>
      <c r="G1067" s="32" t="s">
        <v>18</v>
      </c>
      <c r="H1067" s="35">
        <v>60000000</v>
      </c>
      <c r="I1067" s="35"/>
      <c r="J1067" s="35"/>
      <c r="K1067" s="35">
        <f t="shared" si="34"/>
        <v>60000000</v>
      </c>
      <c r="L1067" s="32"/>
    </row>
    <row r="1068" spans="1:12" ht="18" customHeight="1">
      <c r="A1068" s="11">
        <v>1062</v>
      </c>
      <c r="B1068" s="57" t="s">
        <v>50</v>
      </c>
      <c r="C1068" s="57" t="s">
        <v>54</v>
      </c>
      <c r="D1068" s="57">
        <v>4</v>
      </c>
      <c r="E1068" s="58" t="s">
        <v>1398</v>
      </c>
      <c r="F1068" s="32" t="s">
        <v>419</v>
      </c>
      <c r="G1068" s="57" t="s">
        <v>31</v>
      </c>
      <c r="H1068" s="117">
        <v>4264956</v>
      </c>
      <c r="I1068" s="117"/>
      <c r="J1068" s="117">
        <v>0</v>
      </c>
      <c r="K1068" s="35">
        <f t="shared" si="34"/>
        <v>4264956</v>
      </c>
      <c r="L1068" s="120" t="s">
        <v>1378</v>
      </c>
    </row>
    <row r="1069" spans="1:12" ht="18" customHeight="1">
      <c r="A1069" s="11">
        <v>1063</v>
      </c>
      <c r="B1069" s="57" t="s">
        <v>1248</v>
      </c>
      <c r="C1069" s="57" t="s">
        <v>1266</v>
      </c>
      <c r="D1069" s="57">
        <v>4</v>
      </c>
      <c r="E1069" s="33" t="s">
        <v>1400</v>
      </c>
      <c r="F1069" s="32" t="s">
        <v>419</v>
      </c>
      <c r="G1069" s="32" t="s">
        <v>65</v>
      </c>
      <c r="H1069" s="103">
        <v>11000000</v>
      </c>
      <c r="I1069" s="121"/>
      <c r="J1069" s="121"/>
      <c r="K1069" s="35">
        <f t="shared" si="34"/>
        <v>11000000</v>
      </c>
      <c r="L1069" s="41" t="s">
        <v>1370</v>
      </c>
    </row>
    <row r="1070" spans="1:12" ht="18" customHeight="1">
      <c r="A1070" s="11">
        <v>1064</v>
      </c>
      <c r="B1070" s="57" t="s">
        <v>1248</v>
      </c>
      <c r="C1070" s="57" t="s">
        <v>1266</v>
      </c>
      <c r="D1070" s="32">
        <v>4</v>
      </c>
      <c r="E1070" s="33" t="s">
        <v>1401</v>
      </c>
      <c r="F1070" s="32" t="s">
        <v>419</v>
      </c>
      <c r="G1070" s="57" t="s">
        <v>18</v>
      </c>
      <c r="H1070" s="45">
        <v>163000000</v>
      </c>
      <c r="I1070" s="45"/>
      <c r="J1070" s="45"/>
      <c r="K1070" s="35">
        <f t="shared" si="34"/>
        <v>163000000</v>
      </c>
      <c r="L1070" s="41"/>
    </row>
    <row r="1071" spans="1:12" ht="18" customHeight="1">
      <c r="A1071" s="11">
        <v>1065</v>
      </c>
      <c r="B1071" s="57" t="s">
        <v>1248</v>
      </c>
      <c r="C1071" s="57" t="s">
        <v>1266</v>
      </c>
      <c r="D1071" s="32">
        <v>4</v>
      </c>
      <c r="E1071" s="33" t="s">
        <v>1402</v>
      </c>
      <c r="F1071" s="32" t="s">
        <v>419</v>
      </c>
      <c r="G1071" s="57" t="s">
        <v>65</v>
      </c>
      <c r="H1071" s="45">
        <v>11000000</v>
      </c>
      <c r="I1071" s="45"/>
      <c r="J1071" s="45"/>
      <c r="K1071" s="35">
        <f t="shared" si="34"/>
        <v>11000000</v>
      </c>
      <c r="L1071" s="41" t="s">
        <v>1370</v>
      </c>
    </row>
    <row r="1072" spans="1:12" ht="18" customHeight="1">
      <c r="A1072" s="11">
        <v>1066</v>
      </c>
      <c r="B1072" s="57" t="s">
        <v>1248</v>
      </c>
      <c r="C1072" s="57" t="s">
        <v>1266</v>
      </c>
      <c r="D1072" s="32">
        <v>4</v>
      </c>
      <c r="E1072" s="33" t="s">
        <v>1399</v>
      </c>
      <c r="F1072" s="32" t="s">
        <v>419</v>
      </c>
      <c r="G1072" s="57" t="s">
        <v>18</v>
      </c>
      <c r="H1072" s="45">
        <v>228000000</v>
      </c>
      <c r="I1072" s="45"/>
      <c r="J1072" s="45"/>
      <c r="K1072" s="35">
        <f t="shared" si="34"/>
        <v>228000000</v>
      </c>
      <c r="L1072" s="41"/>
    </row>
    <row r="1073" spans="1:12" ht="18" customHeight="1">
      <c r="A1073" s="11">
        <v>1067</v>
      </c>
      <c r="B1073" s="57" t="s">
        <v>1418</v>
      </c>
      <c r="C1073" s="57" t="s">
        <v>1424</v>
      </c>
      <c r="D1073" s="57">
        <v>4</v>
      </c>
      <c r="E1073" s="100" t="s">
        <v>1540</v>
      </c>
      <c r="F1073" s="57" t="s">
        <v>419</v>
      </c>
      <c r="G1073" s="57" t="s">
        <v>1</v>
      </c>
      <c r="H1073" s="72">
        <v>130000000</v>
      </c>
      <c r="I1073" s="72">
        <v>0</v>
      </c>
      <c r="J1073" s="72">
        <v>0</v>
      </c>
      <c r="K1073" s="72">
        <f t="shared" si="34"/>
        <v>130000000</v>
      </c>
      <c r="L1073" s="69"/>
    </row>
    <row r="1074" spans="1:12" ht="18" customHeight="1">
      <c r="A1074" s="11">
        <v>1068</v>
      </c>
      <c r="B1074" s="57" t="s">
        <v>1418</v>
      </c>
      <c r="C1074" s="12" t="s">
        <v>1419</v>
      </c>
      <c r="D1074" s="12">
        <v>4</v>
      </c>
      <c r="E1074" s="13" t="s">
        <v>1539</v>
      </c>
      <c r="F1074" s="12" t="s">
        <v>419</v>
      </c>
      <c r="G1074" s="12" t="s">
        <v>1</v>
      </c>
      <c r="H1074" s="44">
        <v>45000000</v>
      </c>
      <c r="I1074" s="44"/>
      <c r="J1074" s="44"/>
      <c r="K1074" s="72">
        <f t="shared" si="34"/>
        <v>45000000</v>
      </c>
      <c r="L1074" s="12"/>
    </row>
    <row r="1075" spans="1:12" ht="18" customHeight="1">
      <c r="A1075" s="11">
        <v>1069</v>
      </c>
      <c r="B1075" s="32" t="s">
        <v>1556</v>
      </c>
      <c r="C1075" s="57" t="s">
        <v>321</v>
      </c>
      <c r="D1075" s="57">
        <v>4</v>
      </c>
      <c r="E1075" s="58" t="s">
        <v>1563</v>
      </c>
      <c r="F1075" s="57" t="s">
        <v>149</v>
      </c>
      <c r="G1075" s="57" t="s">
        <v>1</v>
      </c>
      <c r="H1075" s="83">
        <v>1440000000</v>
      </c>
      <c r="I1075" s="45">
        <v>0</v>
      </c>
      <c r="J1075" s="45">
        <v>0</v>
      </c>
      <c r="K1075" s="45">
        <f t="shared" si="34"/>
        <v>1440000000</v>
      </c>
      <c r="L1075" s="29"/>
    </row>
    <row r="1076" spans="1:12" ht="18" customHeight="1">
      <c r="A1076" s="11">
        <v>1070</v>
      </c>
      <c r="B1076" s="32" t="s">
        <v>1556</v>
      </c>
      <c r="C1076" s="32" t="s">
        <v>1557</v>
      </c>
      <c r="D1076" s="32">
        <v>4</v>
      </c>
      <c r="E1076" s="33" t="s">
        <v>1562</v>
      </c>
      <c r="F1076" s="32" t="s">
        <v>419</v>
      </c>
      <c r="G1076" s="32" t="s">
        <v>26</v>
      </c>
      <c r="H1076" s="45">
        <v>18000000</v>
      </c>
      <c r="I1076" s="45">
        <v>0</v>
      </c>
      <c r="J1076" s="45">
        <v>0</v>
      </c>
      <c r="K1076" s="45">
        <f t="shared" si="34"/>
        <v>18000000</v>
      </c>
      <c r="L1076" s="66"/>
    </row>
    <row r="1077" spans="1:12" ht="18" customHeight="1">
      <c r="A1077" s="11">
        <v>1071</v>
      </c>
      <c r="B1077" s="11" t="s">
        <v>68</v>
      </c>
      <c r="C1077" s="11" t="s">
        <v>1638</v>
      </c>
      <c r="D1077" s="11">
        <v>4</v>
      </c>
      <c r="E1077" s="20" t="s">
        <v>1827</v>
      </c>
      <c r="F1077" s="11" t="s">
        <v>442</v>
      </c>
      <c r="G1077" s="11" t="s">
        <v>18</v>
      </c>
      <c r="H1077" s="28">
        <v>750000000</v>
      </c>
      <c r="I1077" s="28"/>
      <c r="J1077" s="28"/>
      <c r="K1077" s="28">
        <f t="shared" ref="K1077:K1108" si="35">H1077+I1077+J1077</f>
        <v>750000000</v>
      </c>
      <c r="L1077" s="153"/>
    </row>
    <row r="1078" spans="1:12" ht="18" customHeight="1">
      <c r="A1078" s="11">
        <v>1072</v>
      </c>
      <c r="B1078" s="11" t="s">
        <v>68</v>
      </c>
      <c r="C1078" s="11" t="s">
        <v>1638</v>
      </c>
      <c r="D1078" s="11">
        <v>4</v>
      </c>
      <c r="E1078" s="20" t="s">
        <v>1829</v>
      </c>
      <c r="F1078" s="11" t="s">
        <v>442</v>
      </c>
      <c r="G1078" s="11" t="s">
        <v>18</v>
      </c>
      <c r="H1078" s="28">
        <v>125000000</v>
      </c>
      <c r="I1078" s="28"/>
      <c r="J1078" s="28"/>
      <c r="K1078" s="28">
        <f t="shared" si="35"/>
        <v>125000000</v>
      </c>
      <c r="L1078" s="153"/>
    </row>
    <row r="1079" spans="1:12" ht="18" customHeight="1">
      <c r="A1079" s="11">
        <v>1073</v>
      </c>
      <c r="B1079" s="57" t="s">
        <v>58</v>
      </c>
      <c r="C1079" s="11" t="s">
        <v>1638</v>
      </c>
      <c r="D1079" s="12">
        <v>4</v>
      </c>
      <c r="E1079" s="13" t="s">
        <v>1837</v>
      </c>
      <c r="F1079" s="57" t="s">
        <v>419</v>
      </c>
      <c r="G1079" s="57" t="s">
        <v>0</v>
      </c>
      <c r="H1079" s="103">
        <v>1900000000</v>
      </c>
      <c r="I1079" s="103"/>
      <c r="J1079" s="103"/>
      <c r="K1079" s="103">
        <f t="shared" si="35"/>
        <v>1900000000</v>
      </c>
      <c r="L1079" s="57"/>
    </row>
    <row r="1080" spans="1:12" ht="18" customHeight="1">
      <c r="A1080" s="11">
        <v>1074</v>
      </c>
      <c r="B1080" s="57" t="s">
        <v>58</v>
      </c>
      <c r="C1080" s="11" t="s">
        <v>1638</v>
      </c>
      <c r="D1080" s="12">
        <v>4</v>
      </c>
      <c r="E1080" s="13" t="s">
        <v>1838</v>
      </c>
      <c r="F1080" s="57" t="s">
        <v>419</v>
      </c>
      <c r="G1080" s="57" t="s">
        <v>0</v>
      </c>
      <c r="H1080" s="103">
        <v>1900000000</v>
      </c>
      <c r="I1080" s="103"/>
      <c r="J1080" s="103"/>
      <c r="K1080" s="103">
        <f t="shared" si="35"/>
        <v>1900000000</v>
      </c>
      <c r="L1080" s="69"/>
    </row>
    <row r="1081" spans="1:12" ht="18" customHeight="1">
      <c r="A1081" s="11">
        <v>1075</v>
      </c>
      <c r="B1081" s="11" t="s">
        <v>68</v>
      </c>
      <c r="C1081" s="11" t="s">
        <v>1638</v>
      </c>
      <c r="D1081" s="11">
        <v>4</v>
      </c>
      <c r="E1081" s="20" t="s">
        <v>1828</v>
      </c>
      <c r="F1081" s="11" t="s">
        <v>442</v>
      </c>
      <c r="G1081" s="11" t="s">
        <v>18</v>
      </c>
      <c r="H1081" s="28">
        <v>750000000</v>
      </c>
      <c r="I1081" s="28"/>
      <c r="J1081" s="28"/>
      <c r="K1081" s="28">
        <f t="shared" si="35"/>
        <v>750000000</v>
      </c>
      <c r="L1081" s="153"/>
    </row>
    <row r="1082" spans="1:12" ht="18" customHeight="1">
      <c r="A1082" s="11">
        <v>1076</v>
      </c>
      <c r="B1082" s="11" t="s">
        <v>68</v>
      </c>
      <c r="C1082" s="11" t="s">
        <v>1638</v>
      </c>
      <c r="D1082" s="11">
        <v>4</v>
      </c>
      <c r="E1082" s="20" t="s">
        <v>1830</v>
      </c>
      <c r="F1082" s="11" t="s">
        <v>442</v>
      </c>
      <c r="G1082" s="11" t="s">
        <v>18</v>
      </c>
      <c r="H1082" s="28">
        <v>750000000</v>
      </c>
      <c r="I1082" s="28"/>
      <c r="J1082" s="28"/>
      <c r="K1082" s="28">
        <f t="shared" si="35"/>
        <v>750000000</v>
      </c>
      <c r="L1082" s="34"/>
    </row>
    <row r="1083" spans="1:12" ht="18" customHeight="1">
      <c r="A1083" s="11">
        <v>1077</v>
      </c>
      <c r="B1083" s="11" t="s">
        <v>68</v>
      </c>
      <c r="C1083" s="11" t="s">
        <v>1638</v>
      </c>
      <c r="D1083" s="11">
        <v>4</v>
      </c>
      <c r="E1083" s="20" t="s">
        <v>1831</v>
      </c>
      <c r="F1083" s="11" t="s">
        <v>442</v>
      </c>
      <c r="G1083" s="11" t="s">
        <v>18</v>
      </c>
      <c r="H1083" s="28">
        <v>125000000</v>
      </c>
      <c r="I1083" s="28"/>
      <c r="J1083" s="28"/>
      <c r="K1083" s="28">
        <f t="shared" si="35"/>
        <v>125000000</v>
      </c>
      <c r="L1083" s="34"/>
    </row>
    <row r="1084" spans="1:12" ht="18" customHeight="1">
      <c r="A1084" s="11">
        <v>1078</v>
      </c>
      <c r="B1084" s="11" t="s">
        <v>68</v>
      </c>
      <c r="C1084" s="11" t="s">
        <v>1638</v>
      </c>
      <c r="D1084" s="11">
        <v>4</v>
      </c>
      <c r="E1084" s="20" t="s">
        <v>1832</v>
      </c>
      <c r="F1084" s="11" t="s">
        <v>442</v>
      </c>
      <c r="G1084" s="11" t="s">
        <v>18</v>
      </c>
      <c r="H1084" s="28">
        <v>2000000000</v>
      </c>
      <c r="I1084" s="28"/>
      <c r="J1084" s="28"/>
      <c r="K1084" s="28">
        <f t="shared" si="35"/>
        <v>2000000000</v>
      </c>
      <c r="L1084" s="34"/>
    </row>
    <row r="1085" spans="1:12" ht="18" customHeight="1">
      <c r="A1085" s="11">
        <v>1079</v>
      </c>
      <c r="B1085" s="57" t="s">
        <v>58</v>
      </c>
      <c r="C1085" s="11" t="s">
        <v>1638</v>
      </c>
      <c r="D1085" s="57">
        <v>4</v>
      </c>
      <c r="E1085" s="58" t="s">
        <v>1836</v>
      </c>
      <c r="F1085" s="57" t="s">
        <v>419</v>
      </c>
      <c r="G1085" s="57" t="s">
        <v>0</v>
      </c>
      <c r="H1085" s="103">
        <v>70000000</v>
      </c>
      <c r="I1085" s="103"/>
      <c r="J1085" s="103"/>
      <c r="K1085" s="103">
        <f t="shared" si="35"/>
        <v>70000000</v>
      </c>
      <c r="L1085" s="69"/>
    </row>
    <row r="1086" spans="1:12" ht="18" customHeight="1">
      <c r="A1086" s="11">
        <v>1080</v>
      </c>
      <c r="B1086" s="57" t="s">
        <v>58</v>
      </c>
      <c r="C1086" s="11" t="s">
        <v>1638</v>
      </c>
      <c r="D1086" s="57">
        <v>4</v>
      </c>
      <c r="E1086" s="58" t="s">
        <v>1835</v>
      </c>
      <c r="F1086" s="57" t="s">
        <v>417</v>
      </c>
      <c r="G1086" s="57" t="s">
        <v>0</v>
      </c>
      <c r="H1086" s="103">
        <v>50000000</v>
      </c>
      <c r="I1086" s="103"/>
      <c r="J1086" s="103"/>
      <c r="K1086" s="103">
        <f t="shared" si="35"/>
        <v>50000000</v>
      </c>
      <c r="L1086" s="69"/>
    </row>
    <row r="1087" spans="1:12" ht="18" customHeight="1">
      <c r="A1087" s="11">
        <v>1081</v>
      </c>
      <c r="B1087" s="57" t="s">
        <v>58</v>
      </c>
      <c r="C1087" s="11" t="s">
        <v>1638</v>
      </c>
      <c r="D1087" s="57">
        <v>4</v>
      </c>
      <c r="E1087" s="58" t="s">
        <v>1834</v>
      </c>
      <c r="F1087" s="57" t="s">
        <v>419</v>
      </c>
      <c r="G1087" s="57" t="s">
        <v>0</v>
      </c>
      <c r="H1087" s="103">
        <v>911000000</v>
      </c>
      <c r="I1087" s="103"/>
      <c r="J1087" s="103"/>
      <c r="K1087" s="103">
        <f t="shared" si="35"/>
        <v>911000000</v>
      </c>
      <c r="L1087" s="69"/>
    </row>
    <row r="1088" spans="1:12" ht="18" customHeight="1">
      <c r="A1088" s="11">
        <v>1082</v>
      </c>
      <c r="B1088" s="57" t="s">
        <v>58</v>
      </c>
      <c r="C1088" s="11" t="s">
        <v>1638</v>
      </c>
      <c r="D1088" s="57">
        <v>4</v>
      </c>
      <c r="E1088" s="58" t="s">
        <v>1833</v>
      </c>
      <c r="F1088" s="57" t="s">
        <v>419</v>
      </c>
      <c r="G1088" s="57" t="s">
        <v>0</v>
      </c>
      <c r="H1088" s="103">
        <v>640000000</v>
      </c>
      <c r="I1088" s="103"/>
      <c r="J1088" s="103"/>
      <c r="K1088" s="103">
        <f t="shared" si="35"/>
        <v>640000000</v>
      </c>
      <c r="L1088" s="69"/>
    </row>
    <row r="1089" spans="1:12" ht="18" customHeight="1">
      <c r="A1089" s="11">
        <v>1083</v>
      </c>
      <c r="B1089" s="11" t="s">
        <v>68</v>
      </c>
      <c r="C1089" s="32" t="s">
        <v>63</v>
      </c>
      <c r="D1089" s="155">
        <v>4</v>
      </c>
      <c r="E1089" s="104" t="s">
        <v>4690</v>
      </c>
      <c r="F1089" s="32" t="s">
        <v>419</v>
      </c>
      <c r="G1089" s="32" t="s">
        <v>18</v>
      </c>
      <c r="H1089" s="133">
        <v>228000000</v>
      </c>
      <c r="I1089" s="68"/>
      <c r="J1089" s="68"/>
      <c r="K1089" s="68">
        <f t="shared" si="35"/>
        <v>228000000</v>
      </c>
      <c r="L1089" s="34"/>
    </row>
    <row r="1090" spans="1:12" ht="18" customHeight="1">
      <c r="A1090" s="11">
        <v>1084</v>
      </c>
      <c r="B1090" s="57" t="s">
        <v>58</v>
      </c>
      <c r="C1090" s="57" t="s">
        <v>1642</v>
      </c>
      <c r="D1090" s="57">
        <v>4</v>
      </c>
      <c r="E1090" s="71" t="s">
        <v>1840</v>
      </c>
      <c r="F1090" s="57" t="s">
        <v>417</v>
      </c>
      <c r="G1090" s="57" t="s">
        <v>18</v>
      </c>
      <c r="H1090" s="103">
        <v>620000000</v>
      </c>
      <c r="I1090" s="14"/>
      <c r="J1090" s="14"/>
      <c r="K1090" s="103">
        <v>620000000</v>
      </c>
      <c r="L1090" s="57"/>
    </row>
    <row r="1091" spans="1:12" ht="18" customHeight="1">
      <c r="A1091" s="11">
        <v>1085</v>
      </c>
      <c r="B1091" s="57" t="s">
        <v>58</v>
      </c>
      <c r="C1091" s="57" t="s">
        <v>1642</v>
      </c>
      <c r="D1091" s="57">
        <v>4</v>
      </c>
      <c r="E1091" s="71" t="s">
        <v>1839</v>
      </c>
      <c r="F1091" s="57" t="s">
        <v>417</v>
      </c>
      <c r="G1091" s="57" t="s">
        <v>26</v>
      </c>
      <c r="H1091" s="103">
        <v>2200000000</v>
      </c>
      <c r="I1091" s="103"/>
      <c r="J1091" s="103"/>
      <c r="K1091" s="103">
        <f>H1091+I1091+J1091</f>
        <v>2200000000</v>
      </c>
      <c r="L1091" s="12"/>
    </row>
    <row r="1092" spans="1:12" ht="18" customHeight="1">
      <c r="A1092" s="11">
        <v>1086</v>
      </c>
      <c r="B1092" s="57" t="s">
        <v>58</v>
      </c>
      <c r="C1092" s="57" t="s">
        <v>1642</v>
      </c>
      <c r="D1092" s="57">
        <v>4</v>
      </c>
      <c r="E1092" s="71" t="s">
        <v>1841</v>
      </c>
      <c r="F1092" s="57" t="s">
        <v>417</v>
      </c>
      <c r="G1092" s="57" t="s">
        <v>18</v>
      </c>
      <c r="H1092" s="103">
        <v>7625000000</v>
      </c>
      <c r="I1092" s="103"/>
      <c r="J1092" s="103"/>
      <c r="K1092" s="103">
        <v>7625000000</v>
      </c>
      <c r="L1092" s="69"/>
    </row>
    <row r="1093" spans="1:12" ht="18" customHeight="1">
      <c r="A1093" s="11">
        <v>1087</v>
      </c>
      <c r="B1093" s="57" t="s">
        <v>58</v>
      </c>
      <c r="C1093" s="57" t="s">
        <v>1642</v>
      </c>
      <c r="D1093" s="57">
        <v>4</v>
      </c>
      <c r="E1093" s="58" t="s">
        <v>1842</v>
      </c>
      <c r="F1093" s="57" t="s">
        <v>419</v>
      </c>
      <c r="G1093" s="57" t="s">
        <v>18</v>
      </c>
      <c r="H1093" s="103">
        <v>790000000</v>
      </c>
      <c r="I1093" s="103"/>
      <c r="J1093" s="103"/>
      <c r="K1093" s="103">
        <f t="shared" ref="K1093:K1138" si="36">H1093+I1093+J1093</f>
        <v>790000000</v>
      </c>
      <c r="L1093" s="69"/>
    </row>
    <row r="1094" spans="1:12" ht="18" customHeight="1">
      <c r="A1094" s="11">
        <v>1088</v>
      </c>
      <c r="B1094" s="112" t="s">
        <v>58</v>
      </c>
      <c r="C1094" s="57" t="s">
        <v>1642</v>
      </c>
      <c r="D1094" s="112">
        <v>4</v>
      </c>
      <c r="E1094" s="93" t="s">
        <v>1843</v>
      </c>
      <c r="F1094" s="112" t="s">
        <v>417</v>
      </c>
      <c r="G1094" s="112" t="s">
        <v>18</v>
      </c>
      <c r="H1094" s="130">
        <v>300000000</v>
      </c>
      <c r="I1094" s="130"/>
      <c r="J1094" s="130"/>
      <c r="K1094" s="130">
        <f t="shared" si="36"/>
        <v>300000000</v>
      </c>
      <c r="L1094" s="69"/>
    </row>
    <row r="1095" spans="1:12" ht="18" customHeight="1">
      <c r="A1095" s="11">
        <v>1089</v>
      </c>
      <c r="B1095" s="57" t="s">
        <v>58</v>
      </c>
      <c r="C1095" s="57" t="s">
        <v>69</v>
      </c>
      <c r="D1095" s="57">
        <v>4</v>
      </c>
      <c r="E1095" s="58" t="s">
        <v>1844</v>
      </c>
      <c r="F1095" s="57" t="s">
        <v>417</v>
      </c>
      <c r="G1095" s="57" t="s">
        <v>0</v>
      </c>
      <c r="H1095" s="103">
        <v>430674000</v>
      </c>
      <c r="I1095" s="103"/>
      <c r="J1095" s="103"/>
      <c r="K1095" s="103">
        <f t="shared" si="36"/>
        <v>430674000</v>
      </c>
      <c r="L1095" s="34"/>
    </row>
    <row r="1096" spans="1:12" ht="18" customHeight="1">
      <c r="A1096" s="11">
        <v>1090</v>
      </c>
      <c r="B1096" s="57" t="s">
        <v>58</v>
      </c>
      <c r="C1096" s="57" t="s">
        <v>66</v>
      </c>
      <c r="D1096" s="57">
        <v>4</v>
      </c>
      <c r="E1096" s="58" t="s">
        <v>4679</v>
      </c>
      <c r="F1096" s="57" t="s">
        <v>419</v>
      </c>
      <c r="G1096" s="57" t="s">
        <v>18</v>
      </c>
      <c r="H1096" s="103">
        <v>4332000000</v>
      </c>
      <c r="I1096" s="103"/>
      <c r="J1096" s="103"/>
      <c r="K1096" s="103">
        <f t="shared" si="36"/>
        <v>4332000000</v>
      </c>
      <c r="L1096" s="66"/>
    </row>
    <row r="1097" spans="1:12" ht="18" customHeight="1">
      <c r="A1097" s="11">
        <v>1091</v>
      </c>
      <c r="B1097" s="57" t="s">
        <v>58</v>
      </c>
      <c r="C1097" s="57" t="s">
        <v>66</v>
      </c>
      <c r="D1097" s="57">
        <v>4</v>
      </c>
      <c r="E1097" s="58" t="s">
        <v>1849</v>
      </c>
      <c r="F1097" s="57" t="s">
        <v>419</v>
      </c>
      <c r="G1097" s="57" t="s">
        <v>18</v>
      </c>
      <c r="H1097" s="103">
        <v>2021334000</v>
      </c>
      <c r="I1097" s="103"/>
      <c r="J1097" s="103"/>
      <c r="K1097" s="103">
        <f t="shared" si="36"/>
        <v>2021334000</v>
      </c>
      <c r="L1097" s="29"/>
    </row>
    <row r="1098" spans="1:12" ht="18" customHeight="1">
      <c r="A1098" s="11">
        <v>1092</v>
      </c>
      <c r="B1098" s="59" t="s">
        <v>1919</v>
      </c>
      <c r="C1098" s="59" t="s">
        <v>2017</v>
      </c>
      <c r="D1098" s="59">
        <v>4</v>
      </c>
      <c r="E1098" s="47" t="s">
        <v>2018</v>
      </c>
      <c r="F1098" s="59" t="s">
        <v>419</v>
      </c>
      <c r="G1098" s="59" t="s">
        <v>1</v>
      </c>
      <c r="H1098" s="165">
        <v>45000000</v>
      </c>
      <c r="I1098" s="165"/>
      <c r="J1098" s="165"/>
      <c r="K1098" s="165">
        <f t="shared" si="36"/>
        <v>45000000</v>
      </c>
      <c r="L1098" s="46"/>
    </row>
    <row r="1099" spans="1:12" ht="18" customHeight="1">
      <c r="A1099" s="11">
        <v>1093</v>
      </c>
      <c r="B1099" s="59" t="s">
        <v>1919</v>
      </c>
      <c r="C1099" s="59" t="s">
        <v>115</v>
      </c>
      <c r="D1099" s="59">
        <v>4</v>
      </c>
      <c r="E1099" s="53" t="s">
        <v>2020</v>
      </c>
      <c r="F1099" s="59" t="s">
        <v>419</v>
      </c>
      <c r="G1099" s="59" t="s">
        <v>1</v>
      </c>
      <c r="H1099" s="165">
        <v>129333000</v>
      </c>
      <c r="I1099" s="165">
        <v>0</v>
      </c>
      <c r="J1099" s="165">
        <v>0</v>
      </c>
      <c r="K1099" s="165">
        <f t="shared" si="36"/>
        <v>129333000</v>
      </c>
      <c r="L1099" s="59"/>
    </row>
    <row r="1100" spans="1:12" ht="18" customHeight="1">
      <c r="A1100" s="11">
        <v>1094</v>
      </c>
      <c r="B1100" s="59" t="s">
        <v>1919</v>
      </c>
      <c r="C1100" s="59" t="s">
        <v>115</v>
      </c>
      <c r="D1100" s="59">
        <v>4</v>
      </c>
      <c r="E1100" s="53" t="s">
        <v>2026</v>
      </c>
      <c r="F1100" s="59" t="s">
        <v>419</v>
      </c>
      <c r="G1100" s="59" t="s">
        <v>1</v>
      </c>
      <c r="H1100" s="165">
        <v>25000000</v>
      </c>
      <c r="I1100" s="165">
        <v>0</v>
      </c>
      <c r="J1100" s="165">
        <v>0</v>
      </c>
      <c r="K1100" s="165">
        <f t="shared" si="36"/>
        <v>25000000</v>
      </c>
      <c r="L1100" s="59"/>
    </row>
    <row r="1101" spans="1:12" ht="18" customHeight="1">
      <c r="A1101" s="11">
        <v>1095</v>
      </c>
      <c r="B1101" s="59" t="s">
        <v>1919</v>
      </c>
      <c r="C1101" s="59" t="s">
        <v>115</v>
      </c>
      <c r="D1101" s="59">
        <v>4</v>
      </c>
      <c r="E1101" s="53" t="s">
        <v>2021</v>
      </c>
      <c r="F1101" s="59" t="s">
        <v>419</v>
      </c>
      <c r="G1101" s="59" t="s">
        <v>1</v>
      </c>
      <c r="H1101" s="165">
        <v>108958000</v>
      </c>
      <c r="I1101" s="165">
        <v>0</v>
      </c>
      <c r="J1101" s="165">
        <v>0</v>
      </c>
      <c r="K1101" s="165">
        <f t="shared" si="36"/>
        <v>108958000</v>
      </c>
      <c r="L1101" s="59"/>
    </row>
    <row r="1102" spans="1:12" ht="18" customHeight="1">
      <c r="A1102" s="11">
        <v>1096</v>
      </c>
      <c r="B1102" s="59" t="s">
        <v>1919</v>
      </c>
      <c r="C1102" s="59" t="s">
        <v>115</v>
      </c>
      <c r="D1102" s="59">
        <v>4</v>
      </c>
      <c r="E1102" s="53" t="s">
        <v>2022</v>
      </c>
      <c r="F1102" s="59" t="s">
        <v>419</v>
      </c>
      <c r="G1102" s="59" t="s">
        <v>1</v>
      </c>
      <c r="H1102" s="165">
        <v>162627000</v>
      </c>
      <c r="I1102" s="165">
        <v>0</v>
      </c>
      <c r="J1102" s="165">
        <v>0</v>
      </c>
      <c r="K1102" s="165">
        <f t="shared" si="36"/>
        <v>162627000</v>
      </c>
      <c r="L1102" s="59"/>
    </row>
    <row r="1103" spans="1:12" ht="18" customHeight="1">
      <c r="A1103" s="11">
        <v>1097</v>
      </c>
      <c r="B1103" s="59" t="s">
        <v>1919</v>
      </c>
      <c r="C1103" s="59" t="s">
        <v>115</v>
      </c>
      <c r="D1103" s="59">
        <v>4</v>
      </c>
      <c r="E1103" s="53" t="s">
        <v>2023</v>
      </c>
      <c r="F1103" s="59" t="s">
        <v>419</v>
      </c>
      <c r="G1103" s="59" t="s">
        <v>1</v>
      </c>
      <c r="H1103" s="165">
        <v>24383000</v>
      </c>
      <c r="I1103" s="165">
        <v>2557000</v>
      </c>
      <c r="J1103" s="165">
        <v>0</v>
      </c>
      <c r="K1103" s="165">
        <f t="shared" si="36"/>
        <v>26940000</v>
      </c>
      <c r="L1103" s="59"/>
    </row>
    <row r="1104" spans="1:12" ht="18" customHeight="1">
      <c r="A1104" s="11">
        <v>1098</v>
      </c>
      <c r="B1104" s="59" t="s">
        <v>1919</v>
      </c>
      <c r="C1104" s="59" t="s">
        <v>115</v>
      </c>
      <c r="D1104" s="59">
        <v>4</v>
      </c>
      <c r="E1104" s="53" t="s">
        <v>2024</v>
      </c>
      <c r="F1104" s="59" t="s">
        <v>419</v>
      </c>
      <c r="G1104" s="59" t="s">
        <v>1</v>
      </c>
      <c r="H1104" s="165">
        <v>19870000</v>
      </c>
      <c r="I1104" s="165">
        <v>0</v>
      </c>
      <c r="J1104" s="165">
        <v>0</v>
      </c>
      <c r="K1104" s="165">
        <f t="shared" si="36"/>
        <v>19870000</v>
      </c>
      <c r="L1104" s="59"/>
    </row>
    <row r="1105" spans="1:12" ht="18" customHeight="1">
      <c r="A1105" s="11">
        <v>1099</v>
      </c>
      <c r="B1105" s="59" t="s">
        <v>1919</v>
      </c>
      <c r="C1105" s="59" t="s">
        <v>115</v>
      </c>
      <c r="D1105" s="59">
        <v>4</v>
      </c>
      <c r="E1105" s="47" t="s">
        <v>2025</v>
      </c>
      <c r="F1105" s="59" t="s">
        <v>419</v>
      </c>
      <c r="G1105" s="59" t="s">
        <v>1</v>
      </c>
      <c r="H1105" s="165">
        <v>126450000</v>
      </c>
      <c r="I1105" s="165">
        <v>0</v>
      </c>
      <c r="J1105" s="165">
        <v>0</v>
      </c>
      <c r="K1105" s="165">
        <f t="shared" si="36"/>
        <v>126450000</v>
      </c>
      <c r="L1105" s="59"/>
    </row>
    <row r="1106" spans="1:12" ht="18" customHeight="1">
      <c r="A1106" s="11">
        <v>1100</v>
      </c>
      <c r="B1106" s="59" t="s">
        <v>1919</v>
      </c>
      <c r="C1106" s="46" t="s">
        <v>1432</v>
      </c>
      <c r="D1106" s="46">
        <v>4</v>
      </c>
      <c r="E1106" s="53" t="s">
        <v>2027</v>
      </c>
      <c r="F1106" s="59" t="s">
        <v>419</v>
      </c>
      <c r="G1106" s="59" t="s">
        <v>26</v>
      </c>
      <c r="H1106" s="165">
        <v>170767000</v>
      </c>
      <c r="I1106" s="165">
        <v>0</v>
      </c>
      <c r="J1106" s="165">
        <v>0</v>
      </c>
      <c r="K1106" s="165">
        <f t="shared" si="36"/>
        <v>170767000</v>
      </c>
      <c r="L1106" s="29"/>
    </row>
    <row r="1107" spans="1:12" ht="18" customHeight="1">
      <c r="A1107" s="11">
        <v>1101</v>
      </c>
      <c r="B1107" s="59" t="s">
        <v>1919</v>
      </c>
      <c r="C1107" s="46" t="s">
        <v>1432</v>
      </c>
      <c r="D1107" s="46">
        <v>4</v>
      </c>
      <c r="E1107" s="53" t="s">
        <v>2028</v>
      </c>
      <c r="F1107" s="59" t="s">
        <v>419</v>
      </c>
      <c r="G1107" s="59" t="s">
        <v>26</v>
      </c>
      <c r="H1107" s="165">
        <v>181111000</v>
      </c>
      <c r="I1107" s="165">
        <v>0</v>
      </c>
      <c r="J1107" s="165">
        <v>0</v>
      </c>
      <c r="K1107" s="165">
        <f t="shared" si="36"/>
        <v>181111000</v>
      </c>
      <c r="L1107" s="29"/>
    </row>
    <row r="1108" spans="1:12" ht="18" customHeight="1">
      <c r="A1108" s="11">
        <v>1102</v>
      </c>
      <c r="B1108" s="59" t="s">
        <v>1919</v>
      </c>
      <c r="C1108" s="46" t="s">
        <v>1432</v>
      </c>
      <c r="D1108" s="46">
        <v>4</v>
      </c>
      <c r="E1108" s="53" t="s">
        <v>2029</v>
      </c>
      <c r="F1108" s="59" t="s">
        <v>419</v>
      </c>
      <c r="G1108" s="59" t="s">
        <v>26</v>
      </c>
      <c r="H1108" s="165">
        <v>346640000</v>
      </c>
      <c r="I1108" s="165">
        <v>0</v>
      </c>
      <c r="J1108" s="165">
        <v>0</v>
      </c>
      <c r="K1108" s="165">
        <f t="shared" si="36"/>
        <v>346640000</v>
      </c>
      <c r="L1108" s="29"/>
    </row>
    <row r="1109" spans="1:12" ht="18" customHeight="1">
      <c r="A1109" s="11">
        <v>1103</v>
      </c>
      <c r="B1109" s="59" t="s">
        <v>1919</v>
      </c>
      <c r="C1109" s="59" t="s">
        <v>540</v>
      </c>
      <c r="D1109" s="59">
        <v>4</v>
      </c>
      <c r="E1109" s="47" t="s">
        <v>2016</v>
      </c>
      <c r="F1109" s="59" t="s">
        <v>419</v>
      </c>
      <c r="G1109" s="59" t="s">
        <v>18</v>
      </c>
      <c r="H1109" s="165">
        <v>26000000</v>
      </c>
      <c r="I1109" s="165">
        <v>0</v>
      </c>
      <c r="J1109" s="165">
        <v>0</v>
      </c>
      <c r="K1109" s="165">
        <f t="shared" si="36"/>
        <v>26000000</v>
      </c>
      <c r="L1109" s="46"/>
    </row>
    <row r="1110" spans="1:12" ht="18" customHeight="1">
      <c r="A1110" s="11">
        <v>1104</v>
      </c>
      <c r="B1110" s="59" t="s">
        <v>1919</v>
      </c>
      <c r="C1110" s="59" t="s">
        <v>1987</v>
      </c>
      <c r="D1110" s="59">
        <v>4</v>
      </c>
      <c r="E1110" s="47" t="s">
        <v>2019</v>
      </c>
      <c r="F1110" s="59" t="s">
        <v>419</v>
      </c>
      <c r="G1110" s="59" t="s">
        <v>1</v>
      </c>
      <c r="H1110" s="165">
        <v>13000000</v>
      </c>
      <c r="I1110" s="165"/>
      <c r="J1110" s="165"/>
      <c r="K1110" s="165">
        <f t="shared" si="36"/>
        <v>13000000</v>
      </c>
      <c r="L1110" s="59"/>
    </row>
    <row r="1111" spans="1:12" ht="18" customHeight="1">
      <c r="A1111" s="11">
        <v>1105</v>
      </c>
      <c r="B1111" s="12" t="s">
        <v>2232</v>
      </c>
      <c r="C1111" s="12" t="s">
        <v>2233</v>
      </c>
      <c r="D1111" s="57">
        <v>4</v>
      </c>
      <c r="E1111" s="177" t="s">
        <v>2365</v>
      </c>
      <c r="F1111" s="57" t="s">
        <v>419</v>
      </c>
      <c r="G1111" s="57" t="s">
        <v>0</v>
      </c>
      <c r="H1111" s="103">
        <v>2500000000</v>
      </c>
      <c r="I1111" s="103">
        <v>0</v>
      </c>
      <c r="J1111" s="103">
        <v>0</v>
      </c>
      <c r="K1111" s="103">
        <f t="shared" si="36"/>
        <v>2500000000</v>
      </c>
      <c r="L1111" s="57"/>
    </row>
    <row r="1112" spans="1:12" ht="18" customHeight="1">
      <c r="A1112" s="11">
        <v>1106</v>
      </c>
      <c r="B1112" s="112" t="s">
        <v>2232</v>
      </c>
      <c r="C1112" s="112" t="s">
        <v>148</v>
      </c>
      <c r="D1112" s="112">
        <v>4</v>
      </c>
      <c r="E1112" s="177" t="s">
        <v>2366</v>
      </c>
      <c r="F1112" s="32" t="s">
        <v>419</v>
      </c>
      <c r="G1112" s="112" t="s">
        <v>1</v>
      </c>
      <c r="H1112" s="130">
        <v>60000000</v>
      </c>
      <c r="I1112" s="103">
        <v>0</v>
      </c>
      <c r="J1112" s="103">
        <v>0</v>
      </c>
      <c r="K1112" s="130">
        <f t="shared" si="36"/>
        <v>60000000</v>
      </c>
      <c r="L1112" s="69"/>
    </row>
    <row r="1113" spans="1:12" ht="18" customHeight="1">
      <c r="A1113" s="11">
        <v>1107</v>
      </c>
      <c r="B1113" s="112" t="s">
        <v>2232</v>
      </c>
      <c r="C1113" s="112" t="s">
        <v>148</v>
      </c>
      <c r="D1113" s="112">
        <v>4</v>
      </c>
      <c r="E1113" s="177" t="s">
        <v>2369</v>
      </c>
      <c r="F1113" s="32" t="s">
        <v>419</v>
      </c>
      <c r="G1113" s="112" t="s">
        <v>1</v>
      </c>
      <c r="H1113" s="130">
        <v>50000000</v>
      </c>
      <c r="I1113" s="103">
        <v>0</v>
      </c>
      <c r="J1113" s="103">
        <v>0</v>
      </c>
      <c r="K1113" s="130">
        <f t="shared" si="36"/>
        <v>50000000</v>
      </c>
      <c r="L1113" s="69"/>
    </row>
    <row r="1114" spans="1:12" ht="18" customHeight="1">
      <c r="A1114" s="11">
        <v>1108</v>
      </c>
      <c r="B1114" s="112" t="s">
        <v>2232</v>
      </c>
      <c r="C1114" s="112" t="s">
        <v>148</v>
      </c>
      <c r="D1114" s="112">
        <v>4</v>
      </c>
      <c r="E1114" s="177" t="s">
        <v>2368</v>
      </c>
      <c r="F1114" s="32" t="s">
        <v>419</v>
      </c>
      <c r="G1114" s="112" t="s">
        <v>26</v>
      </c>
      <c r="H1114" s="130">
        <v>40000000</v>
      </c>
      <c r="I1114" s="103">
        <v>0</v>
      </c>
      <c r="J1114" s="103">
        <v>0</v>
      </c>
      <c r="K1114" s="130">
        <f t="shared" si="36"/>
        <v>40000000</v>
      </c>
      <c r="L1114" s="112"/>
    </row>
    <row r="1115" spans="1:12" ht="18" customHeight="1">
      <c r="A1115" s="11">
        <v>1109</v>
      </c>
      <c r="B1115" s="112" t="s">
        <v>2232</v>
      </c>
      <c r="C1115" s="112" t="s">
        <v>148</v>
      </c>
      <c r="D1115" s="112">
        <v>4</v>
      </c>
      <c r="E1115" s="177" t="s">
        <v>2367</v>
      </c>
      <c r="F1115" s="32" t="s">
        <v>419</v>
      </c>
      <c r="G1115" s="112" t="s">
        <v>1</v>
      </c>
      <c r="H1115" s="130">
        <v>40000000</v>
      </c>
      <c r="I1115" s="103">
        <v>0</v>
      </c>
      <c r="J1115" s="103">
        <v>0</v>
      </c>
      <c r="K1115" s="130">
        <f t="shared" si="36"/>
        <v>40000000</v>
      </c>
      <c r="L1115" s="69"/>
    </row>
    <row r="1116" spans="1:12" ht="18" customHeight="1">
      <c r="A1116" s="11">
        <v>1110</v>
      </c>
      <c r="B1116" s="32" t="s">
        <v>85</v>
      </c>
      <c r="C1116" s="32" t="s">
        <v>164</v>
      </c>
      <c r="D1116" s="32">
        <v>4</v>
      </c>
      <c r="E1116" s="39" t="s">
        <v>2499</v>
      </c>
      <c r="F1116" s="32" t="s">
        <v>419</v>
      </c>
      <c r="G1116" s="32" t="s">
        <v>18</v>
      </c>
      <c r="H1116" s="45">
        <v>260000000</v>
      </c>
      <c r="I1116" s="45">
        <v>0</v>
      </c>
      <c r="J1116" s="45">
        <v>0</v>
      </c>
      <c r="K1116" s="45">
        <f t="shared" si="36"/>
        <v>260000000</v>
      </c>
      <c r="L1116" s="29"/>
    </row>
    <row r="1117" spans="1:12" ht="18" customHeight="1">
      <c r="A1117" s="11">
        <v>1111</v>
      </c>
      <c r="B1117" s="32" t="s">
        <v>85</v>
      </c>
      <c r="C1117" s="32" t="s">
        <v>164</v>
      </c>
      <c r="D1117" s="32">
        <v>4</v>
      </c>
      <c r="E1117" s="39" t="s">
        <v>2500</v>
      </c>
      <c r="F1117" s="32" t="s">
        <v>419</v>
      </c>
      <c r="G1117" s="32" t="s">
        <v>26</v>
      </c>
      <c r="H1117" s="45">
        <v>11000000</v>
      </c>
      <c r="I1117" s="45"/>
      <c r="J1117" s="45">
        <v>13000000</v>
      </c>
      <c r="K1117" s="45">
        <f t="shared" si="36"/>
        <v>24000000</v>
      </c>
      <c r="L1117" s="29"/>
    </row>
    <row r="1118" spans="1:12" ht="18" customHeight="1">
      <c r="A1118" s="11">
        <v>1112</v>
      </c>
      <c r="B1118" s="32" t="s">
        <v>85</v>
      </c>
      <c r="C1118" s="32" t="s">
        <v>2539</v>
      </c>
      <c r="D1118" s="32">
        <v>4</v>
      </c>
      <c r="E1118" s="39" t="s">
        <v>2494</v>
      </c>
      <c r="F1118" s="32" t="s">
        <v>469</v>
      </c>
      <c r="G1118" s="32" t="s">
        <v>26</v>
      </c>
      <c r="H1118" s="45">
        <v>20000000</v>
      </c>
      <c r="I1118" s="45">
        <v>0</v>
      </c>
      <c r="J1118" s="45">
        <v>0</v>
      </c>
      <c r="K1118" s="45">
        <f t="shared" si="36"/>
        <v>20000000</v>
      </c>
      <c r="L1118" s="29"/>
    </row>
    <row r="1119" spans="1:12" ht="18" customHeight="1">
      <c r="A1119" s="11">
        <v>1113</v>
      </c>
      <c r="B1119" s="32" t="s">
        <v>85</v>
      </c>
      <c r="C1119" s="32" t="s">
        <v>2539</v>
      </c>
      <c r="D1119" s="32">
        <v>4</v>
      </c>
      <c r="E1119" s="39" t="s">
        <v>2495</v>
      </c>
      <c r="F1119" s="32" t="s">
        <v>469</v>
      </c>
      <c r="G1119" s="32" t="s">
        <v>26</v>
      </c>
      <c r="H1119" s="45">
        <v>87000000</v>
      </c>
      <c r="I1119" s="45">
        <v>0</v>
      </c>
      <c r="J1119" s="45">
        <v>0</v>
      </c>
      <c r="K1119" s="45">
        <f t="shared" si="36"/>
        <v>87000000</v>
      </c>
      <c r="L1119" s="29"/>
    </row>
    <row r="1120" spans="1:12" ht="18" customHeight="1">
      <c r="A1120" s="11">
        <v>1114</v>
      </c>
      <c r="B1120" s="32" t="s">
        <v>85</v>
      </c>
      <c r="C1120" s="32" t="s">
        <v>2539</v>
      </c>
      <c r="D1120" s="32">
        <v>4</v>
      </c>
      <c r="E1120" s="39" t="s">
        <v>2465</v>
      </c>
      <c r="F1120" s="32" t="s">
        <v>469</v>
      </c>
      <c r="G1120" s="32" t="s">
        <v>18</v>
      </c>
      <c r="H1120" s="45">
        <v>25000000</v>
      </c>
      <c r="I1120" s="45">
        <v>0</v>
      </c>
      <c r="J1120" s="45">
        <v>0</v>
      </c>
      <c r="K1120" s="45">
        <f t="shared" si="36"/>
        <v>25000000</v>
      </c>
      <c r="L1120" s="29"/>
    </row>
    <row r="1121" spans="1:12" ht="18" customHeight="1">
      <c r="A1121" s="11">
        <v>1115</v>
      </c>
      <c r="B1121" s="32" t="s">
        <v>85</v>
      </c>
      <c r="C1121" s="32" t="s">
        <v>87</v>
      </c>
      <c r="D1121" s="32">
        <v>4</v>
      </c>
      <c r="E1121" s="39" t="s">
        <v>2496</v>
      </c>
      <c r="F1121" s="32" t="s">
        <v>469</v>
      </c>
      <c r="G1121" s="32" t="s">
        <v>26</v>
      </c>
      <c r="H1121" s="45">
        <v>9500000</v>
      </c>
      <c r="I1121" s="45">
        <v>0</v>
      </c>
      <c r="J1121" s="45">
        <v>0</v>
      </c>
      <c r="K1121" s="45">
        <f t="shared" si="36"/>
        <v>9500000</v>
      </c>
      <c r="L1121" s="29"/>
    </row>
    <row r="1122" spans="1:12" ht="18" customHeight="1">
      <c r="A1122" s="11">
        <v>1116</v>
      </c>
      <c r="B1122" s="32" t="s">
        <v>85</v>
      </c>
      <c r="C1122" s="32" t="s">
        <v>2537</v>
      </c>
      <c r="D1122" s="32">
        <v>4</v>
      </c>
      <c r="E1122" s="39" t="s">
        <v>2498</v>
      </c>
      <c r="F1122" s="32" t="s">
        <v>469</v>
      </c>
      <c r="G1122" s="32" t="s">
        <v>26</v>
      </c>
      <c r="H1122" s="45">
        <v>30000000</v>
      </c>
      <c r="I1122" s="45">
        <v>0</v>
      </c>
      <c r="J1122" s="45">
        <v>0</v>
      </c>
      <c r="K1122" s="45">
        <f t="shared" si="36"/>
        <v>30000000</v>
      </c>
      <c r="L1122" s="29"/>
    </row>
    <row r="1123" spans="1:12" ht="18" customHeight="1">
      <c r="A1123" s="11">
        <v>1117</v>
      </c>
      <c r="B1123" s="32" t="s">
        <v>85</v>
      </c>
      <c r="C1123" s="32" t="s">
        <v>87</v>
      </c>
      <c r="D1123" s="32">
        <v>4</v>
      </c>
      <c r="E1123" s="39" t="s">
        <v>2497</v>
      </c>
      <c r="F1123" s="32" t="s">
        <v>469</v>
      </c>
      <c r="G1123" s="32" t="s">
        <v>26</v>
      </c>
      <c r="H1123" s="45">
        <v>106426056.88000001</v>
      </c>
      <c r="I1123" s="45">
        <v>0</v>
      </c>
      <c r="J1123" s="45">
        <v>0</v>
      </c>
      <c r="K1123" s="45">
        <f t="shared" si="36"/>
        <v>106426056.88000001</v>
      </c>
      <c r="L1123" s="29"/>
    </row>
    <row r="1124" spans="1:12" ht="18" customHeight="1">
      <c r="A1124" s="11">
        <v>1118</v>
      </c>
      <c r="B1124" s="32" t="s">
        <v>85</v>
      </c>
      <c r="C1124" s="32" t="s">
        <v>32</v>
      </c>
      <c r="D1124" s="32">
        <v>4</v>
      </c>
      <c r="E1124" s="39" t="s">
        <v>2493</v>
      </c>
      <c r="F1124" s="32" t="s">
        <v>442</v>
      </c>
      <c r="G1124" s="32" t="s">
        <v>26</v>
      </c>
      <c r="H1124" s="45">
        <v>93711487.810000002</v>
      </c>
      <c r="I1124" s="45"/>
      <c r="J1124" s="45"/>
      <c r="K1124" s="45">
        <f t="shared" si="36"/>
        <v>93711487.810000002</v>
      </c>
      <c r="L1124" s="29"/>
    </row>
    <row r="1125" spans="1:12" ht="18" customHeight="1">
      <c r="A1125" s="11">
        <v>1119</v>
      </c>
      <c r="B1125" s="32" t="s">
        <v>85</v>
      </c>
      <c r="C1125" s="32" t="s">
        <v>42</v>
      </c>
      <c r="D1125" s="32">
        <v>4</v>
      </c>
      <c r="E1125" s="39" t="s">
        <v>2489</v>
      </c>
      <c r="F1125" s="32" t="s">
        <v>469</v>
      </c>
      <c r="G1125" s="32" t="s">
        <v>26</v>
      </c>
      <c r="H1125" s="45">
        <v>399252000</v>
      </c>
      <c r="I1125" s="45"/>
      <c r="J1125" s="45"/>
      <c r="K1125" s="45">
        <f t="shared" si="36"/>
        <v>399252000</v>
      </c>
      <c r="L1125" s="29"/>
    </row>
    <row r="1126" spans="1:12" ht="18" customHeight="1">
      <c r="A1126" s="11">
        <v>1120</v>
      </c>
      <c r="B1126" s="32" t="s">
        <v>85</v>
      </c>
      <c r="C1126" s="32" t="s">
        <v>42</v>
      </c>
      <c r="D1126" s="32">
        <v>4</v>
      </c>
      <c r="E1126" s="39" t="s">
        <v>2490</v>
      </c>
      <c r="F1126" s="32" t="s">
        <v>442</v>
      </c>
      <c r="G1126" s="32" t="s">
        <v>26</v>
      </c>
      <c r="H1126" s="45">
        <v>75923000</v>
      </c>
      <c r="I1126" s="45"/>
      <c r="J1126" s="45"/>
      <c r="K1126" s="45">
        <f t="shared" si="36"/>
        <v>75923000</v>
      </c>
      <c r="L1126" s="29"/>
    </row>
    <row r="1127" spans="1:12" ht="18" customHeight="1">
      <c r="A1127" s="11">
        <v>1121</v>
      </c>
      <c r="B1127" s="32" t="s">
        <v>85</v>
      </c>
      <c r="C1127" s="32" t="s">
        <v>42</v>
      </c>
      <c r="D1127" s="32">
        <v>4</v>
      </c>
      <c r="E1127" s="39" t="s">
        <v>2485</v>
      </c>
      <c r="F1127" s="32" t="s">
        <v>469</v>
      </c>
      <c r="G1127" s="32" t="s">
        <v>26</v>
      </c>
      <c r="H1127" s="45">
        <v>268433000</v>
      </c>
      <c r="I1127" s="45">
        <v>0</v>
      </c>
      <c r="J1127" s="45">
        <v>0</v>
      </c>
      <c r="K1127" s="45">
        <f t="shared" si="36"/>
        <v>268433000</v>
      </c>
      <c r="L1127" s="29"/>
    </row>
    <row r="1128" spans="1:12" ht="18" customHeight="1">
      <c r="A1128" s="11">
        <v>1122</v>
      </c>
      <c r="B1128" s="32" t="s">
        <v>85</v>
      </c>
      <c r="C1128" s="32" t="s">
        <v>42</v>
      </c>
      <c r="D1128" s="32">
        <v>4</v>
      </c>
      <c r="E1128" s="39" t="s">
        <v>2486</v>
      </c>
      <c r="F1128" s="32" t="s">
        <v>442</v>
      </c>
      <c r="G1128" s="32" t="s">
        <v>26</v>
      </c>
      <c r="H1128" s="45">
        <v>50000000</v>
      </c>
      <c r="I1128" s="45">
        <v>0</v>
      </c>
      <c r="J1128" s="45">
        <v>0</v>
      </c>
      <c r="K1128" s="45">
        <f t="shared" si="36"/>
        <v>50000000</v>
      </c>
      <c r="L1128" s="29"/>
    </row>
    <row r="1129" spans="1:12" ht="18" customHeight="1">
      <c r="A1129" s="11">
        <v>1123</v>
      </c>
      <c r="B1129" s="32" t="s">
        <v>85</v>
      </c>
      <c r="C1129" s="32" t="s">
        <v>42</v>
      </c>
      <c r="D1129" s="32">
        <v>4</v>
      </c>
      <c r="E1129" s="39" t="s">
        <v>2479</v>
      </c>
      <c r="F1129" s="32" t="s">
        <v>469</v>
      </c>
      <c r="G1129" s="32" t="s">
        <v>26</v>
      </c>
      <c r="H1129" s="45">
        <v>342876000</v>
      </c>
      <c r="I1129" s="45">
        <v>0</v>
      </c>
      <c r="J1129" s="45">
        <v>0</v>
      </c>
      <c r="K1129" s="45">
        <f t="shared" si="36"/>
        <v>342876000</v>
      </c>
      <c r="L1129" s="29"/>
    </row>
    <row r="1130" spans="1:12" ht="18" customHeight="1">
      <c r="A1130" s="11">
        <v>1124</v>
      </c>
      <c r="B1130" s="32" t="s">
        <v>85</v>
      </c>
      <c r="C1130" s="32" t="s">
        <v>42</v>
      </c>
      <c r="D1130" s="32">
        <v>4</v>
      </c>
      <c r="E1130" s="39" t="s">
        <v>2480</v>
      </c>
      <c r="F1130" s="32" t="s">
        <v>442</v>
      </c>
      <c r="G1130" s="32" t="s">
        <v>26</v>
      </c>
      <c r="H1130" s="45">
        <v>109436000</v>
      </c>
      <c r="I1130" s="45">
        <v>0</v>
      </c>
      <c r="J1130" s="45">
        <v>0</v>
      </c>
      <c r="K1130" s="45">
        <f t="shared" si="36"/>
        <v>109436000</v>
      </c>
      <c r="L1130" s="29"/>
    </row>
    <row r="1131" spans="1:12" ht="18" customHeight="1">
      <c r="A1131" s="11">
        <v>1125</v>
      </c>
      <c r="B1131" s="32" t="s">
        <v>85</v>
      </c>
      <c r="C1131" s="32" t="s">
        <v>42</v>
      </c>
      <c r="D1131" s="32">
        <v>4</v>
      </c>
      <c r="E1131" s="39" t="s">
        <v>2483</v>
      </c>
      <c r="F1131" s="32" t="s">
        <v>469</v>
      </c>
      <c r="G1131" s="32" t="s">
        <v>26</v>
      </c>
      <c r="H1131" s="45">
        <v>161460000</v>
      </c>
      <c r="I1131" s="45">
        <v>0</v>
      </c>
      <c r="J1131" s="45">
        <v>0</v>
      </c>
      <c r="K1131" s="45">
        <f t="shared" si="36"/>
        <v>161460000</v>
      </c>
      <c r="L1131" s="29"/>
    </row>
    <row r="1132" spans="1:12" ht="18" customHeight="1">
      <c r="A1132" s="11">
        <v>1126</v>
      </c>
      <c r="B1132" s="32" t="s">
        <v>85</v>
      </c>
      <c r="C1132" s="32" t="s">
        <v>42</v>
      </c>
      <c r="D1132" s="32">
        <v>4</v>
      </c>
      <c r="E1132" s="39" t="s">
        <v>2484</v>
      </c>
      <c r="F1132" s="32" t="s">
        <v>442</v>
      </c>
      <c r="G1132" s="32" t="s">
        <v>26</v>
      </c>
      <c r="H1132" s="45">
        <v>32178000</v>
      </c>
      <c r="I1132" s="45">
        <v>0</v>
      </c>
      <c r="J1132" s="45">
        <v>0</v>
      </c>
      <c r="K1132" s="45">
        <f t="shared" si="36"/>
        <v>32178000</v>
      </c>
      <c r="L1132" s="29"/>
    </row>
    <row r="1133" spans="1:12" ht="18" customHeight="1">
      <c r="A1133" s="11">
        <v>1127</v>
      </c>
      <c r="B1133" s="32" t="s">
        <v>85</v>
      </c>
      <c r="C1133" s="32" t="s">
        <v>42</v>
      </c>
      <c r="D1133" s="32">
        <v>4</v>
      </c>
      <c r="E1133" s="39" t="s">
        <v>2481</v>
      </c>
      <c r="F1133" s="32" t="s">
        <v>469</v>
      </c>
      <c r="G1133" s="32" t="s">
        <v>26</v>
      </c>
      <c r="H1133" s="45">
        <v>196278000</v>
      </c>
      <c r="I1133" s="45">
        <v>0</v>
      </c>
      <c r="J1133" s="45">
        <v>0</v>
      </c>
      <c r="K1133" s="45">
        <f t="shared" si="36"/>
        <v>196278000</v>
      </c>
      <c r="L1133" s="29"/>
    </row>
    <row r="1134" spans="1:12" ht="18" customHeight="1">
      <c r="A1134" s="11">
        <v>1128</v>
      </c>
      <c r="B1134" s="32" t="s">
        <v>85</v>
      </c>
      <c r="C1134" s="32" t="s">
        <v>42</v>
      </c>
      <c r="D1134" s="32">
        <v>4</v>
      </c>
      <c r="E1134" s="39" t="s">
        <v>2482</v>
      </c>
      <c r="F1134" s="32" t="s">
        <v>442</v>
      </c>
      <c r="G1134" s="32" t="s">
        <v>26</v>
      </c>
      <c r="H1134" s="45">
        <v>45227000</v>
      </c>
      <c r="I1134" s="45">
        <v>0</v>
      </c>
      <c r="J1134" s="45">
        <v>0</v>
      </c>
      <c r="K1134" s="45">
        <f t="shared" si="36"/>
        <v>45227000</v>
      </c>
      <c r="L1134" s="29"/>
    </row>
    <row r="1135" spans="1:12" ht="18" customHeight="1">
      <c r="A1135" s="11">
        <v>1129</v>
      </c>
      <c r="B1135" s="32" t="s">
        <v>85</v>
      </c>
      <c r="C1135" s="32" t="s">
        <v>42</v>
      </c>
      <c r="D1135" s="32">
        <v>4</v>
      </c>
      <c r="E1135" s="39" t="s">
        <v>2487</v>
      </c>
      <c r="F1135" s="32" t="s">
        <v>469</v>
      </c>
      <c r="G1135" s="32" t="s">
        <v>26</v>
      </c>
      <c r="H1135" s="45">
        <v>297360000</v>
      </c>
      <c r="I1135" s="45">
        <v>0</v>
      </c>
      <c r="J1135" s="45">
        <v>0</v>
      </c>
      <c r="K1135" s="45">
        <f t="shared" si="36"/>
        <v>297360000</v>
      </c>
      <c r="L1135" s="29"/>
    </row>
    <row r="1136" spans="1:12" ht="18" customHeight="1">
      <c r="A1136" s="11">
        <v>1130</v>
      </c>
      <c r="B1136" s="32" t="s">
        <v>85</v>
      </c>
      <c r="C1136" s="32" t="s">
        <v>42</v>
      </c>
      <c r="D1136" s="32">
        <v>4</v>
      </c>
      <c r="E1136" s="39" t="s">
        <v>2488</v>
      </c>
      <c r="F1136" s="32" t="s">
        <v>442</v>
      </c>
      <c r="G1136" s="32" t="s">
        <v>26</v>
      </c>
      <c r="H1136" s="45">
        <v>57486000</v>
      </c>
      <c r="I1136" s="45">
        <v>0</v>
      </c>
      <c r="J1136" s="45">
        <v>0</v>
      </c>
      <c r="K1136" s="45">
        <f t="shared" si="36"/>
        <v>57486000</v>
      </c>
      <c r="L1136" s="29"/>
    </row>
    <row r="1137" spans="1:12" ht="18" customHeight="1">
      <c r="A1137" s="11">
        <v>1131</v>
      </c>
      <c r="B1137" s="32" t="s">
        <v>85</v>
      </c>
      <c r="C1137" s="32" t="s">
        <v>40</v>
      </c>
      <c r="D1137" s="32">
        <v>4</v>
      </c>
      <c r="E1137" s="39" t="s">
        <v>2492</v>
      </c>
      <c r="F1137" s="32" t="s">
        <v>419</v>
      </c>
      <c r="G1137" s="32" t="s">
        <v>26</v>
      </c>
      <c r="H1137" s="45">
        <v>30000000</v>
      </c>
      <c r="I1137" s="45">
        <v>0</v>
      </c>
      <c r="J1137" s="45">
        <v>0</v>
      </c>
      <c r="K1137" s="45">
        <f t="shared" si="36"/>
        <v>30000000</v>
      </c>
      <c r="L1137" s="29"/>
    </row>
    <row r="1138" spans="1:12" ht="18" customHeight="1">
      <c r="A1138" s="11">
        <v>1132</v>
      </c>
      <c r="B1138" s="32" t="s">
        <v>85</v>
      </c>
      <c r="C1138" s="32" t="s">
        <v>40</v>
      </c>
      <c r="D1138" s="32">
        <v>4</v>
      </c>
      <c r="E1138" s="39" t="s">
        <v>2491</v>
      </c>
      <c r="F1138" s="32" t="s">
        <v>419</v>
      </c>
      <c r="G1138" s="32" t="s">
        <v>18</v>
      </c>
      <c r="H1138" s="45">
        <v>43000000</v>
      </c>
      <c r="I1138" s="45">
        <v>0</v>
      </c>
      <c r="J1138" s="45">
        <v>0</v>
      </c>
      <c r="K1138" s="45">
        <f t="shared" si="36"/>
        <v>43000000</v>
      </c>
      <c r="L1138" s="29"/>
    </row>
    <row r="1139" spans="1:12" ht="18" customHeight="1">
      <c r="A1139" s="11">
        <v>1133</v>
      </c>
      <c r="B1139" s="32" t="s">
        <v>95</v>
      </c>
      <c r="C1139" s="32" t="s">
        <v>106</v>
      </c>
      <c r="D1139" s="32">
        <v>4</v>
      </c>
      <c r="E1139" s="33" t="s">
        <v>2902</v>
      </c>
      <c r="F1139" s="32" t="s">
        <v>25</v>
      </c>
      <c r="G1139" s="32" t="s">
        <v>26</v>
      </c>
      <c r="H1139" s="68">
        <v>37000000</v>
      </c>
      <c r="I1139" s="68"/>
      <c r="J1139" s="68"/>
      <c r="K1139" s="68">
        <v>37000000</v>
      </c>
      <c r="L1139" s="29"/>
    </row>
    <row r="1140" spans="1:12" ht="18" customHeight="1">
      <c r="A1140" s="11">
        <v>1134</v>
      </c>
      <c r="B1140" s="32" t="s">
        <v>95</v>
      </c>
      <c r="C1140" s="32" t="s">
        <v>106</v>
      </c>
      <c r="D1140" s="32">
        <v>4</v>
      </c>
      <c r="E1140" s="33" t="s">
        <v>2901</v>
      </c>
      <c r="F1140" s="32" t="s">
        <v>25</v>
      </c>
      <c r="G1140" s="32" t="s">
        <v>31</v>
      </c>
      <c r="H1140" s="68">
        <v>8000000</v>
      </c>
      <c r="I1140" s="68"/>
      <c r="J1140" s="68"/>
      <c r="K1140" s="68">
        <v>8000000</v>
      </c>
      <c r="L1140" s="32" t="s">
        <v>523</v>
      </c>
    </row>
    <row r="1141" spans="1:12" ht="18" customHeight="1">
      <c r="A1141" s="11">
        <v>1135</v>
      </c>
      <c r="B1141" s="32" t="s">
        <v>95</v>
      </c>
      <c r="C1141" s="32" t="s">
        <v>106</v>
      </c>
      <c r="D1141" s="32">
        <v>4</v>
      </c>
      <c r="E1141" s="33" t="s">
        <v>2905</v>
      </c>
      <c r="F1141" s="32" t="s">
        <v>25</v>
      </c>
      <c r="G1141" s="32" t="s">
        <v>31</v>
      </c>
      <c r="H1141" s="68">
        <v>13000000</v>
      </c>
      <c r="I1141" s="68"/>
      <c r="J1141" s="68"/>
      <c r="K1141" s="68">
        <v>13000000</v>
      </c>
      <c r="L1141" s="32" t="s">
        <v>523</v>
      </c>
    </row>
    <row r="1142" spans="1:12" ht="18" customHeight="1">
      <c r="A1142" s="11">
        <v>1136</v>
      </c>
      <c r="B1142" s="32" t="s">
        <v>95</v>
      </c>
      <c r="C1142" s="32" t="s">
        <v>106</v>
      </c>
      <c r="D1142" s="32">
        <v>4</v>
      </c>
      <c r="E1142" s="33" t="s">
        <v>2903</v>
      </c>
      <c r="F1142" s="32" t="s">
        <v>25</v>
      </c>
      <c r="G1142" s="32" t="s">
        <v>26</v>
      </c>
      <c r="H1142" s="68">
        <v>120000000</v>
      </c>
      <c r="I1142" s="68"/>
      <c r="J1142" s="68"/>
      <c r="K1142" s="68">
        <v>120000000</v>
      </c>
      <c r="L1142" s="29"/>
    </row>
    <row r="1143" spans="1:12" ht="18" customHeight="1">
      <c r="A1143" s="11">
        <v>1137</v>
      </c>
      <c r="B1143" s="32" t="s">
        <v>95</v>
      </c>
      <c r="C1143" s="32" t="s">
        <v>106</v>
      </c>
      <c r="D1143" s="32">
        <v>4</v>
      </c>
      <c r="E1143" s="33" t="s">
        <v>2904</v>
      </c>
      <c r="F1143" s="32" t="s">
        <v>25</v>
      </c>
      <c r="G1143" s="32" t="s">
        <v>31</v>
      </c>
      <c r="H1143" s="68">
        <v>7000000</v>
      </c>
      <c r="I1143" s="68"/>
      <c r="J1143" s="68"/>
      <c r="K1143" s="68">
        <v>7000000</v>
      </c>
      <c r="L1143" s="32" t="s">
        <v>523</v>
      </c>
    </row>
    <row r="1144" spans="1:12" ht="18" customHeight="1">
      <c r="A1144" s="11">
        <v>1138</v>
      </c>
      <c r="B1144" s="32" t="s">
        <v>2845</v>
      </c>
      <c r="C1144" s="32" t="s">
        <v>2861</v>
      </c>
      <c r="D1144" s="32">
        <v>4</v>
      </c>
      <c r="E1144" s="33" t="s">
        <v>2911</v>
      </c>
      <c r="F1144" s="32" t="s">
        <v>419</v>
      </c>
      <c r="G1144" s="32" t="s">
        <v>1</v>
      </c>
      <c r="H1144" s="68">
        <v>65000000</v>
      </c>
      <c r="I1144" s="68">
        <v>0</v>
      </c>
      <c r="J1144" s="68">
        <v>0</v>
      </c>
      <c r="K1144" s="68">
        <f>H1144+I1144+J1144</f>
        <v>65000000</v>
      </c>
      <c r="L1144" s="29"/>
    </row>
    <row r="1145" spans="1:12" ht="18" customHeight="1">
      <c r="A1145" s="11">
        <v>1139</v>
      </c>
      <c r="B1145" s="32" t="s">
        <v>2845</v>
      </c>
      <c r="C1145" s="32" t="s">
        <v>540</v>
      </c>
      <c r="D1145" s="32">
        <v>4</v>
      </c>
      <c r="E1145" s="47" t="s">
        <v>2913</v>
      </c>
      <c r="F1145" s="32" t="s">
        <v>417</v>
      </c>
      <c r="G1145" s="32" t="s">
        <v>18</v>
      </c>
      <c r="H1145" s="68">
        <v>90000000</v>
      </c>
      <c r="I1145" s="68"/>
      <c r="J1145" s="68"/>
      <c r="K1145" s="68">
        <f>H1145+I1145+J1145</f>
        <v>90000000</v>
      </c>
      <c r="L1145" s="29"/>
    </row>
    <row r="1146" spans="1:12" ht="18" customHeight="1">
      <c r="A1146" s="11">
        <v>1140</v>
      </c>
      <c r="B1146" s="32" t="s">
        <v>2845</v>
      </c>
      <c r="C1146" s="32" t="s">
        <v>540</v>
      </c>
      <c r="D1146" s="32">
        <v>4</v>
      </c>
      <c r="E1146" s="168" t="s">
        <v>2912</v>
      </c>
      <c r="F1146" s="32" t="s">
        <v>417</v>
      </c>
      <c r="G1146" s="32" t="s">
        <v>18</v>
      </c>
      <c r="H1146" s="68">
        <v>6500000000</v>
      </c>
      <c r="I1146" s="68">
        <v>0</v>
      </c>
      <c r="J1146" s="68">
        <v>0</v>
      </c>
      <c r="K1146" s="68">
        <f>H1146+I1146+J1146</f>
        <v>6500000000</v>
      </c>
      <c r="L1146" s="29"/>
    </row>
    <row r="1147" spans="1:12" ht="18" customHeight="1">
      <c r="A1147" s="11">
        <v>1141</v>
      </c>
      <c r="B1147" s="32" t="s">
        <v>95</v>
      </c>
      <c r="C1147" s="32" t="s">
        <v>2909</v>
      </c>
      <c r="D1147" s="32">
        <v>4</v>
      </c>
      <c r="E1147" s="33" t="s">
        <v>2910</v>
      </c>
      <c r="F1147" s="32" t="s">
        <v>469</v>
      </c>
      <c r="G1147" s="32" t="s">
        <v>31</v>
      </c>
      <c r="H1147" s="68">
        <v>5400000</v>
      </c>
      <c r="I1147" s="68">
        <v>0</v>
      </c>
      <c r="J1147" s="68">
        <v>0</v>
      </c>
      <c r="K1147" s="68">
        <v>5400000</v>
      </c>
      <c r="L1147" s="32" t="s">
        <v>523</v>
      </c>
    </row>
    <row r="1148" spans="1:12" ht="18" customHeight="1">
      <c r="A1148" s="11">
        <v>1142</v>
      </c>
      <c r="B1148" s="32" t="s">
        <v>95</v>
      </c>
      <c r="C1148" s="32" t="s">
        <v>2838</v>
      </c>
      <c r="D1148" s="32">
        <v>4</v>
      </c>
      <c r="E1148" s="33" t="s">
        <v>2906</v>
      </c>
      <c r="F1148" s="32" t="s">
        <v>469</v>
      </c>
      <c r="G1148" s="32" t="s">
        <v>26</v>
      </c>
      <c r="H1148" s="68">
        <v>150000000</v>
      </c>
      <c r="I1148" s="68">
        <v>0</v>
      </c>
      <c r="J1148" s="68">
        <v>0</v>
      </c>
      <c r="K1148" s="68">
        <v>150000000</v>
      </c>
      <c r="L1148" s="29"/>
    </row>
    <row r="1149" spans="1:12" ht="18" customHeight="1">
      <c r="A1149" s="11">
        <v>1143</v>
      </c>
      <c r="B1149" s="32" t="s">
        <v>95</v>
      </c>
      <c r="C1149" s="32" t="s">
        <v>99</v>
      </c>
      <c r="D1149" s="32">
        <v>4</v>
      </c>
      <c r="E1149" s="33" t="s">
        <v>2907</v>
      </c>
      <c r="F1149" s="32" t="s">
        <v>469</v>
      </c>
      <c r="G1149" s="32" t="s">
        <v>18</v>
      </c>
      <c r="H1149" s="68">
        <v>85000000</v>
      </c>
      <c r="I1149" s="68"/>
      <c r="J1149" s="68"/>
      <c r="K1149" s="68">
        <v>85000000</v>
      </c>
      <c r="L1149" s="29"/>
    </row>
    <row r="1150" spans="1:12" ht="18" customHeight="1">
      <c r="A1150" s="11">
        <v>1144</v>
      </c>
      <c r="B1150" s="32" t="s">
        <v>95</v>
      </c>
      <c r="C1150" s="32" t="s">
        <v>96</v>
      </c>
      <c r="D1150" s="32">
        <v>4</v>
      </c>
      <c r="E1150" s="33" t="s">
        <v>2908</v>
      </c>
      <c r="F1150" s="32" t="s">
        <v>469</v>
      </c>
      <c r="G1150" s="32" t="s">
        <v>26</v>
      </c>
      <c r="H1150" s="68">
        <v>111000000</v>
      </c>
      <c r="I1150" s="68">
        <v>0</v>
      </c>
      <c r="J1150" s="68">
        <v>0</v>
      </c>
      <c r="K1150" s="68">
        <v>111000000</v>
      </c>
      <c r="L1150" s="29"/>
    </row>
    <row r="1151" spans="1:12" ht="18" customHeight="1">
      <c r="A1151" s="11">
        <v>1145</v>
      </c>
      <c r="B1151" s="11" t="s">
        <v>114</v>
      </c>
      <c r="C1151" s="57" t="s">
        <v>2968</v>
      </c>
      <c r="D1151" s="57">
        <v>4</v>
      </c>
      <c r="E1151" s="58" t="s">
        <v>3011</v>
      </c>
      <c r="F1151" s="57" t="s">
        <v>469</v>
      </c>
      <c r="G1151" s="57" t="s">
        <v>26</v>
      </c>
      <c r="H1151" s="72">
        <v>10000000</v>
      </c>
      <c r="I1151" s="191"/>
      <c r="J1151" s="191"/>
      <c r="K1151" s="45">
        <f t="shared" ref="K1151:K1176" si="37">H1151+I1151+J1151</f>
        <v>10000000</v>
      </c>
      <c r="L1151" s="82"/>
    </row>
    <row r="1152" spans="1:12" ht="18" customHeight="1">
      <c r="A1152" s="11">
        <v>1146</v>
      </c>
      <c r="B1152" s="11" t="s">
        <v>114</v>
      </c>
      <c r="C1152" s="57" t="s">
        <v>2968</v>
      </c>
      <c r="D1152" s="57">
        <v>4</v>
      </c>
      <c r="E1152" s="58" t="s">
        <v>3012</v>
      </c>
      <c r="F1152" s="57" t="s">
        <v>469</v>
      </c>
      <c r="G1152" s="57" t="s">
        <v>26</v>
      </c>
      <c r="H1152" s="72">
        <v>54329986</v>
      </c>
      <c r="I1152" s="191"/>
      <c r="J1152" s="191"/>
      <c r="K1152" s="45">
        <f t="shared" si="37"/>
        <v>54329986</v>
      </c>
      <c r="L1152" s="90"/>
    </row>
    <row r="1153" spans="1:12" ht="18" customHeight="1">
      <c r="A1153" s="11">
        <v>1147</v>
      </c>
      <c r="B1153" s="11" t="s">
        <v>114</v>
      </c>
      <c r="C1153" s="11" t="s">
        <v>115</v>
      </c>
      <c r="D1153" s="32">
        <v>4</v>
      </c>
      <c r="E1153" s="33" t="s">
        <v>2994</v>
      </c>
      <c r="F1153" s="11" t="s">
        <v>419</v>
      </c>
      <c r="G1153" s="32" t="s">
        <v>26</v>
      </c>
      <c r="H1153" s="45">
        <v>76369264</v>
      </c>
      <c r="I1153" s="45"/>
      <c r="J1153" s="45"/>
      <c r="K1153" s="45">
        <f t="shared" si="37"/>
        <v>76369264</v>
      </c>
      <c r="L1153" s="11"/>
    </row>
    <row r="1154" spans="1:12" ht="18" customHeight="1">
      <c r="A1154" s="11">
        <v>1148</v>
      </c>
      <c r="B1154" s="11" t="s">
        <v>114</v>
      </c>
      <c r="C1154" s="11" t="s">
        <v>115</v>
      </c>
      <c r="D1154" s="32">
        <v>4</v>
      </c>
      <c r="E1154" s="33" t="s">
        <v>2992</v>
      </c>
      <c r="F1154" s="11" t="s">
        <v>419</v>
      </c>
      <c r="G1154" s="42" t="s">
        <v>18</v>
      </c>
      <c r="H1154" s="45">
        <v>349117243</v>
      </c>
      <c r="I1154" s="45"/>
      <c r="J1154" s="45"/>
      <c r="K1154" s="45">
        <f t="shared" si="37"/>
        <v>349117243</v>
      </c>
      <c r="L1154" s="11"/>
    </row>
    <row r="1155" spans="1:12" ht="18" customHeight="1">
      <c r="A1155" s="11">
        <v>1149</v>
      </c>
      <c r="B1155" s="11" t="s">
        <v>114</v>
      </c>
      <c r="C1155" s="11" t="s">
        <v>115</v>
      </c>
      <c r="D1155" s="32">
        <v>4</v>
      </c>
      <c r="E1155" s="33" t="s">
        <v>2993</v>
      </c>
      <c r="F1155" s="11" t="s">
        <v>419</v>
      </c>
      <c r="G1155" s="32" t="s">
        <v>26</v>
      </c>
      <c r="H1155" s="45">
        <v>168630044</v>
      </c>
      <c r="I1155" s="45"/>
      <c r="J1155" s="45"/>
      <c r="K1155" s="45">
        <f t="shared" si="37"/>
        <v>168630044</v>
      </c>
      <c r="L1155" s="11"/>
    </row>
    <row r="1156" spans="1:12" ht="18" customHeight="1">
      <c r="A1156" s="11">
        <v>1150</v>
      </c>
      <c r="B1156" s="11" t="s">
        <v>114</v>
      </c>
      <c r="C1156" s="11" t="s">
        <v>115</v>
      </c>
      <c r="D1156" s="32">
        <v>4</v>
      </c>
      <c r="E1156" s="33" t="s">
        <v>2995</v>
      </c>
      <c r="F1156" s="11" t="s">
        <v>419</v>
      </c>
      <c r="G1156" s="32" t="s">
        <v>26</v>
      </c>
      <c r="H1156" s="45">
        <v>8389100</v>
      </c>
      <c r="I1156" s="45"/>
      <c r="J1156" s="45"/>
      <c r="K1156" s="45">
        <f t="shared" si="37"/>
        <v>8389100</v>
      </c>
      <c r="L1156" s="11"/>
    </row>
    <row r="1157" spans="1:12" ht="18" customHeight="1">
      <c r="A1157" s="11">
        <v>1151</v>
      </c>
      <c r="B1157" s="11" t="s">
        <v>114</v>
      </c>
      <c r="C1157" s="11" t="s">
        <v>115</v>
      </c>
      <c r="D1157" s="32">
        <v>4</v>
      </c>
      <c r="E1157" s="33" t="s">
        <v>2998</v>
      </c>
      <c r="F1157" s="11" t="s">
        <v>419</v>
      </c>
      <c r="G1157" s="32" t="s">
        <v>26</v>
      </c>
      <c r="H1157" s="45">
        <v>5822880</v>
      </c>
      <c r="I1157" s="45"/>
      <c r="J1157" s="45"/>
      <c r="K1157" s="45">
        <f t="shared" si="37"/>
        <v>5822880</v>
      </c>
      <c r="L1157" s="11"/>
    </row>
    <row r="1158" spans="1:12" ht="18" customHeight="1">
      <c r="A1158" s="11">
        <v>1152</v>
      </c>
      <c r="B1158" s="11" t="s">
        <v>114</v>
      </c>
      <c r="C1158" s="11" t="s">
        <v>115</v>
      </c>
      <c r="D1158" s="32">
        <v>4</v>
      </c>
      <c r="E1158" s="33" t="s">
        <v>2996</v>
      </c>
      <c r="F1158" s="11" t="s">
        <v>419</v>
      </c>
      <c r="G1158" s="32" t="s">
        <v>26</v>
      </c>
      <c r="H1158" s="45">
        <v>52442252</v>
      </c>
      <c r="I1158" s="45"/>
      <c r="J1158" s="45"/>
      <c r="K1158" s="45">
        <f t="shared" si="37"/>
        <v>52442252</v>
      </c>
      <c r="L1158" s="11"/>
    </row>
    <row r="1159" spans="1:12" ht="18" customHeight="1">
      <c r="A1159" s="11">
        <v>1153</v>
      </c>
      <c r="B1159" s="11" t="s">
        <v>114</v>
      </c>
      <c r="C1159" s="11" t="s">
        <v>115</v>
      </c>
      <c r="D1159" s="32">
        <v>4</v>
      </c>
      <c r="E1159" s="33" t="s">
        <v>2997</v>
      </c>
      <c r="F1159" s="11" t="s">
        <v>419</v>
      </c>
      <c r="G1159" s="32" t="s">
        <v>26</v>
      </c>
      <c r="H1159" s="45">
        <v>18528315</v>
      </c>
      <c r="I1159" s="45">
        <v>3290500</v>
      </c>
      <c r="J1159" s="45"/>
      <c r="K1159" s="45">
        <f t="shared" si="37"/>
        <v>21818815</v>
      </c>
      <c r="L1159" s="11"/>
    </row>
    <row r="1160" spans="1:12" ht="18" customHeight="1">
      <c r="A1160" s="11">
        <v>1154</v>
      </c>
      <c r="B1160" s="11" t="s">
        <v>114</v>
      </c>
      <c r="C1160" s="11" t="s">
        <v>115</v>
      </c>
      <c r="D1160" s="32">
        <v>4</v>
      </c>
      <c r="E1160" s="33" t="s">
        <v>3010</v>
      </c>
      <c r="F1160" s="32" t="s">
        <v>419</v>
      </c>
      <c r="G1160" s="32" t="s">
        <v>26</v>
      </c>
      <c r="H1160" s="45">
        <v>17435000</v>
      </c>
      <c r="I1160" s="45"/>
      <c r="J1160" s="45"/>
      <c r="K1160" s="45">
        <f t="shared" si="37"/>
        <v>17435000</v>
      </c>
      <c r="L1160" s="29"/>
    </row>
    <row r="1161" spans="1:12" ht="18" customHeight="1">
      <c r="A1161" s="11">
        <v>1155</v>
      </c>
      <c r="B1161" s="11" t="s">
        <v>114</v>
      </c>
      <c r="C1161" s="11" t="s">
        <v>115</v>
      </c>
      <c r="D1161" s="32">
        <v>4</v>
      </c>
      <c r="E1161" s="33" t="s">
        <v>3007</v>
      </c>
      <c r="F1161" s="32" t="s">
        <v>419</v>
      </c>
      <c r="G1161" s="32" t="s">
        <v>26</v>
      </c>
      <c r="H1161" s="45">
        <v>181752000</v>
      </c>
      <c r="I1161" s="45"/>
      <c r="J1161" s="45"/>
      <c r="K1161" s="45">
        <f t="shared" si="37"/>
        <v>181752000</v>
      </c>
      <c r="L1161" s="29"/>
    </row>
    <row r="1162" spans="1:12" ht="18" customHeight="1">
      <c r="A1162" s="11">
        <v>1156</v>
      </c>
      <c r="B1162" s="11" t="s">
        <v>114</v>
      </c>
      <c r="C1162" s="11" t="s">
        <v>115</v>
      </c>
      <c r="D1162" s="32">
        <v>4</v>
      </c>
      <c r="E1162" s="33" t="s">
        <v>3009</v>
      </c>
      <c r="F1162" s="32" t="s">
        <v>419</v>
      </c>
      <c r="G1162" s="32" t="s">
        <v>26</v>
      </c>
      <c r="H1162" s="45">
        <v>13000000</v>
      </c>
      <c r="I1162" s="45"/>
      <c r="J1162" s="45"/>
      <c r="K1162" s="45">
        <f t="shared" si="37"/>
        <v>13000000</v>
      </c>
      <c r="L1162" s="29"/>
    </row>
    <row r="1163" spans="1:12" ht="18" customHeight="1">
      <c r="A1163" s="11">
        <v>1157</v>
      </c>
      <c r="B1163" s="11" t="s">
        <v>114</v>
      </c>
      <c r="C1163" s="11" t="s">
        <v>115</v>
      </c>
      <c r="D1163" s="32">
        <v>4</v>
      </c>
      <c r="E1163" s="33" t="s">
        <v>3008</v>
      </c>
      <c r="F1163" s="32" t="s">
        <v>417</v>
      </c>
      <c r="G1163" s="32" t="s">
        <v>26</v>
      </c>
      <c r="H1163" s="45">
        <v>65543000</v>
      </c>
      <c r="I1163" s="45"/>
      <c r="J1163" s="45"/>
      <c r="K1163" s="45">
        <f t="shared" si="37"/>
        <v>65543000</v>
      </c>
      <c r="L1163" s="29"/>
    </row>
    <row r="1164" spans="1:12" ht="18" customHeight="1">
      <c r="A1164" s="11">
        <v>1158</v>
      </c>
      <c r="B1164" s="11" t="s">
        <v>114</v>
      </c>
      <c r="C1164" s="11" t="s">
        <v>115</v>
      </c>
      <c r="D1164" s="32">
        <v>4</v>
      </c>
      <c r="E1164" s="33" t="s">
        <v>3001</v>
      </c>
      <c r="F1164" s="11" t="s">
        <v>419</v>
      </c>
      <c r="G1164" s="32" t="s">
        <v>26</v>
      </c>
      <c r="H1164" s="45">
        <v>20000000</v>
      </c>
      <c r="I1164" s="45"/>
      <c r="J1164" s="45"/>
      <c r="K1164" s="45">
        <f t="shared" si="37"/>
        <v>20000000</v>
      </c>
      <c r="L1164" s="11"/>
    </row>
    <row r="1165" spans="1:12" ht="18" customHeight="1">
      <c r="A1165" s="11">
        <v>1159</v>
      </c>
      <c r="B1165" s="11" t="s">
        <v>114</v>
      </c>
      <c r="C1165" s="11" t="s">
        <v>115</v>
      </c>
      <c r="D1165" s="32">
        <v>4</v>
      </c>
      <c r="E1165" s="33" t="s">
        <v>2999</v>
      </c>
      <c r="F1165" s="11" t="s">
        <v>419</v>
      </c>
      <c r="G1165" s="32" t="s">
        <v>26</v>
      </c>
      <c r="H1165" s="45">
        <v>50000000</v>
      </c>
      <c r="I1165" s="45"/>
      <c r="J1165" s="45"/>
      <c r="K1165" s="45">
        <f t="shared" si="37"/>
        <v>50000000</v>
      </c>
      <c r="L1165" s="11"/>
    </row>
    <row r="1166" spans="1:12" ht="18" customHeight="1">
      <c r="A1166" s="11">
        <v>1160</v>
      </c>
      <c r="B1166" s="11" t="s">
        <v>114</v>
      </c>
      <c r="C1166" s="11" t="s">
        <v>115</v>
      </c>
      <c r="D1166" s="32">
        <v>4</v>
      </c>
      <c r="E1166" s="33" t="s">
        <v>3000</v>
      </c>
      <c r="F1166" s="11" t="s">
        <v>419</v>
      </c>
      <c r="G1166" s="32" t="s">
        <v>26</v>
      </c>
      <c r="H1166" s="45">
        <v>40000000</v>
      </c>
      <c r="I1166" s="45"/>
      <c r="J1166" s="45"/>
      <c r="K1166" s="45">
        <f t="shared" si="37"/>
        <v>40000000</v>
      </c>
      <c r="L1166" s="11"/>
    </row>
    <row r="1167" spans="1:12" ht="18" customHeight="1">
      <c r="A1167" s="11">
        <v>1161</v>
      </c>
      <c r="B1167" s="11" t="s">
        <v>114</v>
      </c>
      <c r="C1167" s="11" t="s">
        <v>115</v>
      </c>
      <c r="D1167" s="32">
        <v>4</v>
      </c>
      <c r="E1167" s="33" t="s">
        <v>3002</v>
      </c>
      <c r="F1167" s="11" t="s">
        <v>419</v>
      </c>
      <c r="G1167" s="32" t="s">
        <v>26</v>
      </c>
      <c r="H1167" s="45">
        <v>5000000</v>
      </c>
      <c r="I1167" s="45"/>
      <c r="J1167" s="45"/>
      <c r="K1167" s="45">
        <f t="shared" si="37"/>
        <v>5000000</v>
      </c>
      <c r="L1167" s="11"/>
    </row>
    <row r="1168" spans="1:12" ht="18" customHeight="1">
      <c r="A1168" s="11">
        <v>1162</v>
      </c>
      <c r="B1168" s="11" t="s">
        <v>114</v>
      </c>
      <c r="C1168" s="11" t="s">
        <v>115</v>
      </c>
      <c r="D1168" s="11">
        <v>4</v>
      </c>
      <c r="E1168" s="43" t="s">
        <v>3004</v>
      </c>
      <c r="F1168" s="11" t="s">
        <v>419</v>
      </c>
      <c r="G1168" s="32" t="s">
        <v>26</v>
      </c>
      <c r="H1168" s="45">
        <v>45000000</v>
      </c>
      <c r="I1168" s="45"/>
      <c r="J1168" s="45"/>
      <c r="K1168" s="45">
        <f t="shared" si="37"/>
        <v>45000000</v>
      </c>
      <c r="L1168" s="29"/>
    </row>
    <row r="1169" spans="1:12" ht="18" customHeight="1">
      <c r="A1169" s="11">
        <v>1163</v>
      </c>
      <c r="B1169" s="11" t="s">
        <v>114</v>
      </c>
      <c r="C1169" s="11" t="s">
        <v>115</v>
      </c>
      <c r="D1169" s="11">
        <v>4</v>
      </c>
      <c r="E1169" s="43" t="s">
        <v>3003</v>
      </c>
      <c r="F1169" s="11" t="s">
        <v>419</v>
      </c>
      <c r="G1169" s="42" t="s">
        <v>18</v>
      </c>
      <c r="H1169" s="45">
        <v>625000000</v>
      </c>
      <c r="I1169" s="45"/>
      <c r="J1169" s="45"/>
      <c r="K1169" s="45">
        <f t="shared" si="37"/>
        <v>625000000</v>
      </c>
      <c r="L1169" s="29"/>
    </row>
    <row r="1170" spans="1:12" ht="18" customHeight="1">
      <c r="A1170" s="11">
        <v>1164</v>
      </c>
      <c r="B1170" s="11" t="s">
        <v>114</v>
      </c>
      <c r="C1170" s="11" t="s">
        <v>115</v>
      </c>
      <c r="D1170" s="11">
        <v>4</v>
      </c>
      <c r="E1170" s="43" t="s">
        <v>3005</v>
      </c>
      <c r="F1170" s="11" t="s">
        <v>419</v>
      </c>
      <c r="G1170" s="32" t="s">
        <v>26</v>
      </c>
      <c r="H1170" s="45">
        <v>120000000</v>
      </c>
      <c r="I1170" s="45"/>
      <c r="J1170" s="45"/>
      <c r="K1170" s="45">
        <f t="shared" si="37"/>
        <v>120000000</v>
      </c>
      <c r="L1170" s="29"/>
    </row>
    <row r="1171" spans="1:12" ht="18" customHeight="1">
      <c r="A1171" s="11">
        <v>1165</v>
      </c>
      <c r="B1171" s="11" t="s">
        <v>114</v>
      </c>
      <c r="C1171" s="11" t="s">
        <v>115</v>
      </c>
      <c r="D1171" s="11">
        <v>4</v>
      </c>
      <c r="E1171" s="43" t="s">
        <v>3006</v>
      </c>
      <c r="F1171" s="11" t="s">
        <v>417</v>
      </c>
      <c r="G1171" s="32" t="s">
        <v>26</v>
      </c>
      <c r="H1171" s="45">
        <v>30000000</v>
      </c>
      <c r="I1171" s="45"/>
      <c r="J1171" s="45"/>
      <c r="K1171" s="45">
        <f t="shared" si="37"/>
        <v>30000000</v>
      </c>
      <c r="L1171" s="29"/>
    </row>
    <row r="1172" spans="1:12" ht="18" customHeight="1">
      <c r="A1172" s="11">
        <v>1166</v>
      </c>
      <c r="B1172" s="57" t="s">
        <v>114</v>
      </c>
      <c r="C1172" s="57" t="s">
        <v>124</v>
      </c>
      <c r="D1172" s="57">
        <v>4</v>
      </c>
      <c r="E1172" s="100" t="s">
        <v>3016</v>
      </c>
      <c r="F1172" s="57" t="s">
        <v>417</v>
      </c>
      <c r="G1172" s="57" t="s">
        <v>0</v>
      </c>
      <c r="H1172" s="72">
        <v>229811969</v>
      </c>
      <c r="I1172" s="103">
        <v>0</v>
      </c>
      <c r="J1172" s="103">
        <v>0</v>
      </c>
      <c r="K1172" s="45">
        <f t="shared" si="37"/>
        <v>229811969</v>
      </c>
      <c r="L1172" s="57"/>
    </row>
    <row r="1173" spans="1:12" ht="18" customHeight="1">
      <c r="A1173" s="11">
        <v>1167</v>
      </c>
      <c r="B1173" s="11" t="s">
        <v>114</v>
      </c>
      <c r="C1173" s="11" t="s">
        <v>2954</v>
      </c>
      <c r="D1173" s="32">
        <v>4</v>
      </c>
      <c r="E1173" s="33" t="s">
        <v>3015</v>
      </c>
      <c r="F1173" s="32" t="s">
        <v>419</v>
      </c>
      <c r="G1173" s="32" t="s">
        <v>31</v>
      </c>
      <c r="H1173" s="45">
        <v>3467528</v>
      </c>
      <c r="I1173" s="45"/>
      <c r="J1173" s="45"/>
      <c r="K1173" s="45">
        <f t="shared" si="37"/>
        <v>3467528</v>
      </c>
      <c r="L1173" s="11" t="s">
        <v>1105</v>
      </c>
    </row>
    <row r="1174" spans="1:12" ht="18" customHeight="1">
      <c r="A1174" s="11">
        <v>1168</v>
      </c>
      <c r="B1174" s="11" t="s">
        <v>114</v>
      </c>
      <c r="C1174" s="11" t="s">
        <v>2954</v>
      </c>
      <c r="D1174" s="32">
        <v>4</v>
      </c>
      <c r="E1174" s="33" t="s">
        <v>3014</v>
      </c>
      <c r="F1174" s="32" t="s">
        <v>419</v>
      </c>
      <c r="G1174" s="32" t="s">
        <v>26</v>
      </c>
      <c r="H1174" s="45">
        <v>6313966</v>
      </c>
      <c r="I1174" s="45">
        <v>3576840</v>
      </c>
      <c r="J1174" s="45"/>
      <c r="K1174" s="45">
        <f t="shared" si="37"/>
        <v>9890806</v>
      </c>
      <c r="L1174" s="29"/>
    </row>
    <row r="1175" spans="1:12" ht="18" customHeight="1">
      <c r="A1175" s="11">
        <v>1169</v>
      </c>
      <c r="B1175" s="11" t="s">
        <v>196</v>
      </c>
      <c r="C1175" s="32" t="s">
        <v>540</v>
      </c>
      <c r="D1175" s="32">
        <v>4</v>
      </c>
      <c r="E1175" s="39" t="s">
        <v>3186</v>
      </c>
      <c r="F1175" s="32" t="s">
        <v>419</v>
      </c>
      <c r="G1175" s="32" t="s">
        <v>18</v>
      </c>
      <c r="H1175" s="45">
        <v>14000000</v>
      </c>
      <c r="I1175" s="45">
        <v>0</v>
      </c>
      <c r="J1175" s="45">
        <v>0</v>
      </c>
      <c r="K1175" s="45">
        <f t="shared" si="37"/>
        <v>14000000</v>
      </c>
      <c r="L1175" s="29"/>
    </row>
    <row r="1176" spans="1:12" ht="18" customHeight="1">
      <c r="A1176" s="11">
        <v>1170</v>
      </c>
      <c r="B1176" s="11" t="s">
        <v>196</v>
      </c>
      <c r="C1176" s="32" t="s">
        <v>443</v>
      </c>
      <c r="D1176" s="32">
        <v>4</v>
      </c>
      <c r="E1176" s="39" t="s">
        <v>3184</v>
      </c>
      <c r="F1176" s="32" t="s">
        <v>149</v>
      </c>
      <c r="G1176" s="32" t="s">
        <v>26</v>
      </c>
      <c r="H1176" s="45">
        <v>125000000</v>
      </c>
      <c r="I1176" s="45"/>
      <c r="J1176" s="45"/>
      <c r="K1176" s="68">
        <f t="shared" si="37"/>
        <v>125000000</v>
      </c>
      <c r="L1176" s="29"/>
    </row>
    <row r="1177" spans="1:12" ht="18" customHeight="1">
      <c r="A1177" s="11">
        <v>1171</v>
      </c>
      <c r="B1177" s="11" t="s">
        <v>196</v>
      </c>
      <c r="C1177" s="32" t="s">
        <v>3166</v>
      </c>
      <c r="D1177" s="32">
        <v>4</v>
      </c>
      <c r="E1177" s="22" t="s">
        <v>3185</v>
      </c>
      <c r="F1177" s="32" t="s">
        <v>419</v>
      </c>
      <c r="G1177" s="32" t="s">
        <v>18</v>
      </c>
      <c r="H1177" s="45">
        <v>21000000</v>
      </c>
      <c r="I1177" s="45">
        <v>0</v>
      </c>
      <c r="J1177" s="45">
        <v>0</v>
      </c>
      <c r="K1177" s="45">
        <v>21000000</v>
      </c>
      <c r="L1177" s="29"/>
    </row>
    <row r="1178" spans="1:12" ht="18" customHeight="1">
      <c r="A1178" s="11">
        <v>1172</v>
      </c>
      <c r="B1178" s="11" t="s">
        <v>196</v>
      </c>
      <c r="C1178" s="32" t="s">
        <v>193</v>
      </c>
      <c r="D1178" s="32">
        <v>4</v>
      </c>
      <c r="E1178" s="22" t="s">
        <v>3181</v>
      </c>
      <c r="F1178" s="32" t="s">
        <v>419</v>
      </c>
      <c r="G1178" s="32" t="s">
        <v>26</v>
      </c>
      <c r="H1178" s="45">
        <v>25000000</v>
      </c>
      <c r="I1178" s="45">
        <v>0</v>
      </c>
      <c r="J1178" s="45">
        <v>0</v>
      </c>
      <c r="K1178" s="45">
        <v>25000000</v>
      </c>
      <c r="L1178" s="29"/>
    </row>
    <row r="1179" spans="1:12" ht="18" customHeight="1">
      <c r="A1179" s="11">
        <v>1173</v>
      </c>
      <c r="B1179" s="11" t="s">
        <v>196</v>
      </c>
      <c r="C1179" s="32" t="s">
        <v>193</v>
      </c>
      <c r="D1179" s="32">
        <v>4</v>
      </c>
      <c r="E1179" s="22" t="s">
        <v>3182</v>
      </c>
      <c r="F1179" s="32" t="s">
        <v>419</v>
      </c>
      <c r="G1179" s="32" t="s">
        <v>26</v>
      </c>
      <c r="H1179" s="45">
        <v>40000000</v>
      </c>
      <c r="I1179" s="45">
        <v>0</v>
      </c>
      <c r="J1179" s="45">
        <v>0</v>
      </c>
      <c r="K1179" s="45">
        <v>40000000</v>
      </c>
      <c r="L1179" s="29"/>
    </row>
    <row r="1180" spans="1:12" ht="18" customHeight="1">
      <c r="A1180" s="11">
        <v>1174</v>
      </c>
      <c r="B1180" s="11" t="s">
        <v>196</v>
      </c>
      <c r="C1180" s="32" t="s">
        <v>193</v>
      </c>
      <c r="D1180" s="32">
        <v>4</v>
      </c>
      <c r="E1180" s="22" t="s">
        <v>3183</v>
      </c>
      <c r="F1180" s="32" t="s">
        <v>419</v>
      </c>
      <c r="G1180" s="32" t="s">
        <v>26</v>
      </c>
      <c r="H1180" s="45">
        <v>16000000</v>
      </c>
      <c r="I1180" s="45">
        <v>0</v>
      </c>
      <c r="J1180" s="45">
        <v>0</v>
      </c>
      <c r="K1180" s="45">
        <v>16000000</v>
      </c>
      <c r="L1180" s="29"/>
    </row>
    <row r="1181" spans="1:12" ht="18" customHeight="1">
      <c r="A1181" s="11">
        <v>1175</v>
      </c>
      <c r="B1181" s="11" t="s">
        <v>130</v>
      </c>
      <c r="C1181" s="11" t="s">
        <v>132</v>
      </c>
      <c r="D1181" s="32">
        <v>4</v>
      </c>
      <c r="E1181" s="39" t="s">
        <v>3447</v>
      </c>
      <c r="F1181" s="32" t="s">
        <v>469</v>
      </c>
      <c r="G1181" s="32" t="s">
        <v>26</v>
      </c>
      <c r="H1181" s="45">
        <v>23000000</v>
      </c>
      <c r="I1181" s="45"/>
      <c r="J1181" s="45"/>
      <c r="K1181" s="45">
        <v>23000000</v>
      </c>
      <c r="L1181" s="11"/>
    </row>
    <row r="1182" spans="1:12" ht="18" customHeight="1">
      <c r="A1182" s="11">
        <v>1176</v>
      </c>
      <c r="B1182" s="11" t="s">
        <v>3269</v>
      </c>
      <c r="C1182" s="11" t="s">
        <v>3399</v>
      </c>
      <c r="D1182" s="32">
        <v>4</v>
      </c>
      <c r="E1182" s="39" t="s">
        <v>3449</v>
      </c>
      <c r="F1182" s="32" t="s">
        <v>469</v>
      </c>
      <c r="G1182" s="32" t="s">
        <v>1</v>
      </c>
      <c r="H1182" s="45">
        <v>15000000</v>
      </c>
      <c r="I1182" s="45"/>
      <c r="J1182" s="45"/>
      <c r="K1182" s="45">
        <v>15000000</v>
      </c>
      <c r="L1182" s="11"/>
    </row>
    <row r="1183" spans="1:12" ht="18" customHeight="1">
      <c r="A1183" s="11">
        <v>1177</v>
      </c>
      <c r="B1183" s="11" t="s">
        <v>3269</v>
      </c>
      <c r="C1183" s="11" t="s">
        <v>3282</v>
      </c>
      <c r="D1183" s="32">
        <v>4</v>
      </c>
      <c r="E1183" s="39" t="s">
        <v>3448</v>
      </c>
      <c r="F1183" s="32" t="s">
        <v>469</v>
      </c>
      <c r="G1183" s="32" t="s">
        <v>26</v>
      </c>
      <c r="H1183" s="45">
        <v>77660000</v>
      </c>
      <c r="I1183" s="45"/>
      <c r="J1183" s="45"/>
      <c r="K1183" s="45">
        <v>77660000</v>
      </c>
      <c r="L1183" s="11"/>
    </row>
    <row r="1184" spans="1:12" ht="18" customHeight="1">
      <c r="A1184" s="11">
        <v>1178</v>
      </c>
      <c r="B1184" s="11" t="s">
        <v>130</v>
      </c>
      <c r="C1184" s="11" t="s">
        <v>3298</v>
      </c>
      <c r="D1184" s="32">
        <v>4</v>
      </c>
      <c r="E1184" s="39" t="s">
        <v>3445</v>
      </c>
      <c r="F1184" s="32" t="s">
        <v>469</v>
      </c>
      <c r="G1184" s="32" t="s">
        <v>26</v>
      </c>
      <c r="H1184" s="45">
        <v>15000000</v>
      </c>
      <c r="I1184" s="45"/>
      <c r="J1184" s="45"/>
      <c r="K1184" s="45">
        <v>15000000</v>
      </c>
      <c r="L1184" s="11"/>
    </row>
    <row r="1185" spans="1:12" ht="18" customHeight="1">
      <c r="A1185" s="11">
        <v>1179</v>
      </c>
      <c r="B1185" s="11" t="s">
        <v>130</v>
      </c>
      <c r="C1185" s="11" t="s">
        <v>3298</v>
      </c>
      <c r="D1185" s="32">
        <v>4</v>
      </c>
      <c r="E1185" s="39" t="s">
        <v>3446</v>
      </c>
      <c r="F1185" s="32" t="s">
        <v>469</v>
      </c>
      <c r="G1185" s="32" t="s">
        <v>26</v>
      </c>
      <c r="H1185" s="45">
        <v>50000000</v>
      </c>
      <c r="I1185" s="45"/>
      <c r="J1185" s="45"/>
      <c r="K1185" s="45">
        <v>50000000</v>
      </c>
      <c r="L1185" s="11"/>
    </row>
    <row r="1186" spans="1:12" ht="18" customHeight="1">
      <c r="A1186" s="11">
        <v>1180</v>
      </c>
      <c r="B1186" s="11" t="s">
        <v>130</v>
      </c>
      <c r="C1186" s="11" t="s">
        <v>43</v>
      </c>
      <c r="D1186" s="32">
        <v>4</v>
      </c>
      <c r="E1186" s="39" t="s">
        <v>3444</v>
      </c>
      <c r="F1186" s="32" t="s">
        <v>419</v>
      </c>
      <c r="G1186" s="32" t="s">
        <v>18</v>
      </c>
      <c r="H1186" s="45">
        <v>634000000</v>
      </c>
      <c r="I1186" s="45"/>
      <c r="J1186" s="45"/>
      <c r="K1186" s="45">
        <v>634000000</v>
      </c>
      <c r="L1186" s="11"/>
    </row>
    <row r="1187" spans="1:12" ht="18" customHeight="1">
      <c r="A1187" s="11">
        <v>1181</v>
      </c>
      <c r="B1187" s="11" t="s">
        <v>130</v>
      </c>
      <c r="C1187" s="11" t="s">
        <v>42</v>
      </c>
      <c r="D1187" s="32">
        <v>4</v>
      </c>
      <c r="E1187" s="39" t="s">
        <v>3440</v>
      </c>
      <c r="F1187" s="32" t="s">
        <v>469</v>
      </c>
      <c r="G1187" s="32" t="s">
        <v>26</v>
      </c>
      <c r="H1187" s="45">
        <v>236371540</v>
      </c>
      <c r="I1187" s="45"/>
      <c r="J1187" s="45"/>
      <c r="K1187" s="45">
        <v>236371540</v>
      </c>
      <c r="L1187" s="11"/>
    </row>
    <row r="1188" spans="1:12" ht="18" customHeight="1">
      <c r="A1188" s="11">
        <v>1182</v>
      </c>
      <c r="B1188" s="11" t="s">
        <v>130</v>
      </c>
      <c r="C1188" s="11" t="s">
        <v>42</v>
      </c>
      <c r="D1188" s="32">
        <v>4</v>
      </c>
      <c r="E1188" s="39" t="s">
        <v>3439</v>
      </c>
      <c r="F1188" s="32" t="s">
        <v>469</v>
      </c>
      <c r="G1188" s="32" t="s">
        <v>26</v>
      </c>
      <c r="H1188" s="45">
        <v>185537641</v>
      </c>
      <c r="I1188" s="45"/>
      <c r="J1188" s="45"/>
      <c r="K1188" s="45">
        <v>185537641</v>
      </c>
      <c r="L1188" s="11"/>
    </row>
    <row r="1189" spans="1:12" ht="18" customHeight="1">
      <c r="A1189" s="11">
        <v>1183</v>
      </c>
      <c r="B1189" s="11" t="s">
        <v>130</v>
      </c>
      <c r="C1189" s="11" t="s">
        <v>42</v>
      </c>
      <c r="D1189" s="32">
        <v>4</v>
      </c>
      <c r="E1189" s="39" t="s">
        <v>3436</v>
      </c>
      <c r="F1189" s="32" t="s">
        <v>469</v>
      </c>
      <c r="G1189" s="32" t="s">
        <v>26</v>
      </c>
      <c r="H1189" s="45">
        <v>276099000</v>
      </c>
      <c r="I1189" s="45">
        <v>18371000</v>
      </c>
      <c r="J1189" s="45"/>
      <c r="K1189" s="45">
        <v>294470000</v>
      </c>
      <c r="L1189" s="11"/>
    </row>
    <row r="1190" spans="1:12" ht="18" customHeight="1">
      <c r="A1190" s="11">
        <v>1184</v>
      </c>
      <c r="B1190" s="11" t="s">
        <v>130</v>
      </c>
      <c r="C1190" s="11" t="s">
        <v>42</v>
      </c>
      <c r="D1190" s="32">
        <v>4</v>
      </c>
      <c r="E1190" s="39" t="s">
        <v>3438</v>
      </c>
      <c r="F1190" s="32" t="s">
        <v>469</v>
      </c>
      <c r="G1190" s="32" t="s">
        <v>26</v>
      </c>
      <c r="H1190" s="45">
        <v>39296000</v>
      </c>
      <c r="I1190" s="45"/>
      <c r="J1190" s="45"/>
      <c r="K1190" s="45">
        <v>39296000</v>
      </c>
      <c r="L1190" s="11"/>
    </row>
    <row r="1191" spans="1:12" ht="18" customHeight="1">
      <c r="A1191" s="11">
        <v>1185</v>
      </c>
      <c r="B1191" s="11" t="s">
        <v>130</v>
      </c>
      <c r="C1191" s="11" t="s">
        <v>42</v>
      </c>
      <c r="D1191" s="32">
        <v>4</v>
      </c>
      <c r="E1191" s="39" t="s">
        <v>3437</v>
      </c>
      <c r="F1191" s="32" t="s">
        <v>469</v>
      </c>
      <c r="G1191" s="32" t="s">
        <v>26</v>
      </c>
      <c r="H1191" s="45">
        <v>31750000</v>
      </c>
      <c r="I1191" s="45">
        <v>3038000</v>
      </c>
      <c r="J1191" s="45"/>
      <c r="K1191" s="45">
        <v>34788000</v>
      </c>
      <c r="L1191" s="11"/>
    </row>
    <row r="1192" spans="1:12" ht="18" customHeight="1">
      <c r="A1192" s="11">
        <v>1186</v>
      </c>
      <c r="B1192" s="11" t="s">
        <v>3269</v>
      </c>
      <c r="C1192" s="11" t="s">
        <v>2006</v>
      </c>
      <c r="D1192" s="32">
        <v>4</v>
      </c>
      <c r="E1192" s="39" t="s">
        <v>3441</v>
      </c>
      <c r="F1192" s="32" t="s">
        <v>419</v>
      </c>
      <c r="G1192" s="32" t="s">
        <v>26</v>
      </c>
      <c r="H1192" s="45">
        <v>45000000</v>
      </c>
      <c r="I1192" s="45"/>
      <c r="J1192" s="45"/>
      <c r="K1192" s="45">
        <v>45000000</v>
      </c>
      <c r="L1192" s="11"/>
    </row>
    <row r="1193" spans="1:12" ht="18" customHeight="1">
      <c r="A1193" s="11">
        <v>1187</v>
      </c>
      <c r="B1193" s="11" t="s">
        <v>3269</v>
      </c>
      <c r="C1193" s="11" t="s">
        <v>2006</v>
      </c>
      <c r="D1193" s="32">
        <v>4</v>
      </c>
      <c r="E1193" s="39" t="s">
        <v>3442</v>
      </c>
      <c r="F1193" s="32" t="s">
        <v>419</v>
      </c>
      <c r="G1193" s="32" t="s">
        <v>26</v>
      </c>
      <c r="H1193" s="45">
        <v>40000000</v>
      </c>
      <c r="I1193" s="45"/>
      <c r="J1193" s="45"/>
      <c r="K1193" s="45">
        <v>40000000</v>
      </c>
      <c r="L1193" s="11"/>
    </row>
    <row r="1194" spans="1:12" ht="18" customHeight="1">
      <c r="A1194" s="11">
        <v>1188</v>
      </c>
      <c r="B1194" s="11" t="s">
        <v>3269</v>
      </c>
      <c r="C1194" s="11" t="s">
        <v>2006</v>
      </c>
      <c r="D1194" s="32">
        <v>4</v>
      </c>
      <c r="E1194" s="39" t="s">
        <v>3443</v>
      </c>
      <c r="F1194" s="32" t="s">
        <v>419</v>
      </c>
      <c r="G1194" s="32" t="s">
        <v>26</v>
      </c>
      <c r="H1194" s="45">
        <v>40000000</v>
      </c>
      <c r="I1194" s="45"/>
      <c r="J1194" s="45"/>
      <c r="K1194" s="45">
        <v>40000000</v>
      </c>
      <c r="L1194" s="11"/>
    </row>
    <row r="1195" spans="1:12" ht="18" customHeight="1">
      <c r="A1195" s="11">
        <v>1189</v>
      </c>
      <c r="B1195" s="11" t="s">
        <v>3526</v>
      </c>
      <c r="C1195" s="11" t="s">
        <v>3535</v>
      </c>
      <c r="D1195" s="11">
        <v>4</v>
      </c>
      <c r="E1195" s="22" t="s">
        <v>3536</v>
      </c>
      <c r="F1195" s="32" t="s">
        <v>149</v>
      </c>
      <c r="G1195" s="32" t="s">
        <v>26</v>
      </c>
      <c r="H1195" s="15">
        <v>200000000</v>
      </c>
      <c r="I1195" s="45"/>
      <c r="J1195" s="45"/>
      <c r="K1195" s="45">
        <f t="shared" ref="K1195:K1204" si="38">H1195+I1195+J1195</f>
        <v>200000000</v>
      </c>
      <c r="L1195" s="29"/>
    </row>
    <row r="1196" spans="1:12" ht="18" customHeight="1">
      <c r="A1196" s="11">
        <v>1190</v>
      </c>
      <c r="B1196" s="32" t="s">
        <v>3544</v>
      </c>
      <c r="C1196" s="32" t="s">
        <v>3603</v>
      </c>
      <c r="D1196" s="32">
        <v>4</v>
      </c>
      <c r="E1196" s="39" t="s">
        <v>3762</v>
      </c>
      <c r="F1196" s="32" t="s">
        <v>419</v>
      </c>
      <c r="G1196" s="32" t="s">
        <v>18</v>
      </c>
      <c r="H1196" s="45">
        <v>70000000</v>
      </c>
      <c r="I1196" s="45"/>
      <c r="J1196" s="45"/>
      <c r="K1196" s="45">
        <f t="shared" si="38"/>
        <v>70000000</v>
      </c>
      <c r="L1196" s="29"/>
    </row>
    <row r="1197" spans="1:12" ht="18" customHeight="1">
      <c r="A1197" s="11">
        <v>1191</v>
      </c>
      <c r="B1197" s="32" t="s">
        <v>3544</v>
      </c>
      <c r="C1197" s="32" t="s">
        <v>3603</v>
      </c>
      <c r="D1197" s="32">
        <v>4</v>
      </c>
      <c r="E1197" s="247" t="s">
        <v>3763</v>
      </c>
      <c r="F1197" s="32" t="s">
        <v>419</v>
      </c>
      <c r="G1197" s="32" t="s">
        <v>18</v>
      </c>
      <c r="H1197" s="45">
        <v>20000000</v>
      </c>
      <c r="I1197" s="45"/>
      <c r="J1197" s="45"/>
      <c r="K1197" s="45">
        <f t="shared" si="38"/>
        <v>20000000</v>
      </c>
      <c r="L1197" s="29"/>
    </row>
    <row r="1198" spans="1:12" ht="18" customHeight="1">
      <c r="A1198" s="11">
        <v>1192</v>
      </c>
      <c r="B1198" s="32" t="s">
        <v>3544</v>
      </c>
      <c r="C1198" s="32" t="s">
        <v>138</v>
      </c>
      <c r="D1198" s="32">
        <v>4</v>
      </c>
      <c r="E1198" s="33" t="s">
        <v>3761</v>
      </c>
      <c r="F1198" s="32" t="s">
        <v>469</v>
      </c>
      <c r="G1198" s="32" t="s">
        <v>18</v>
      </c>
      <c r="H1198" s="68">
        <v>63903996</v>
      </c>
      <c r="I1198" s="68"/>
      <c r="J1198" s="68"/>
      <c r="K1198" s="45">
        <f t="shared" si="38"/>
        <v>63903996</v>
      </c>
      <c r="L1198" s="29"/>
    </row>
    <row r="1199" spans="1:12" ht="18" customHeight="1">
      <c r="A1199" s="11">
        <v>1193</v>
      </c>
      <c r="B1199" s="32" t="s">
        <v>3544</v>
      </c>
      <c r="C1199" s="32" t="s">
        <v>138</v>
      </c>
      <c r="D1199" s="32">
        <v>4</v>
      </c>
      <c r="E1199" s="33" t="s">
        <v>3760</v>
      </c>
      <c r="F1199" s="32" t="s">
        <v>469</v>
      </c>
      <c r="G1199" s="32" t="s">
        <v>18</v>
      </c>
      <c r="H1199" s="68">
        <v>26635465</v>
      </c>
      <c r="I1199" s="68"/>
      <c r="J1199" s="68"/>
      <c r="K1199" s="45">
        <f t="shared" si="38"/>
        <v>26635465</v>
      </c>
      <c r="L1199" s="29"/>
    </row>
    <row r="1200" spans="1:12" ht="18" customHeight="1">
      <c r="A1200" s="11">
        <v>1194</v>
      </c>
      <c r="B1200" s="32" t="s">
        <v>3544</v>
      </c>
      <c r="C1200" s="11" t="s">
        <v>115</v>
      </c>
      <c r="D1200" s="32">
        <v>4</v>
      </c>
      <c r="E1200" s="33" t="s">
        <v>3757</v>
      </c>
      <c r="F1200" s="32" t="s">
        <v>419</v>
      </c>
      <c r="G1200" s="32" t="s">
        <v>18</v>
      </c>
      <c r="H1200" s="45">
        <v>190540000</v>
      </c>
      <c r="I1200" s="45"/>
      <c r="J1200" s="45"/>
      <c r="K1200" s="45">
        <f t="shared" si="38"/>
        <v>190540000</v>
      </c>
      <c r="L1200" s="32"/>
    </row>
    <row r="1201" spans="1:12" ht="18" customHeight="1">
      <c r="A1201" s="11">
        <v>1195</v>
      </c>
      <c r="B1201" s="32" t="s">
        <v>3544</v>
      </c>
      <c r="C1201" s="11" t="s">
        <v>115</v>
      </c>
      <c r="D1201" s="32">
        <v>4</v>
      </c>
      <c r="E1201" s="47" t="s">
        <v>3758</v>
      </c>
      <c r="F1201" s="32" t="s">
        <v>419</v>
      </c>
      <c r="G1201" s="32" t="s">
        <v>26</v>
      </c>
      <c r="H1201" s="45">
        <v>155000000</v>
      </c>
      <c r="I1201" s="45"/>
      <c r="J1201" s="45"/>
      <c r="K1201" s="45">
        <f t="shared" si="38"/>
        <v>155000000</v>
      </c>
      <c r="L1201" s="11"/>
    </row>
    <row r="1202" spans="1:12" ht="18" customHeight="1">
      <c r="A1202" s="11">
        <v>1196</v>
      </c>
      <c r="B1202" s="32" t="s">
        <v>3544</v>
      </c>
      <c r="C1202" s="57" t="s">
        <v>540</v>
      </c>
      <c r="D1202" s="57">
        <v>4</v>
      </c>
      <c r="E1202" s="58" t="s">
        <v>3755</v>
      </c>
      <c r="F1202" s="32" t="s">
        <v>419</v>
      </c>
      <c r="G1202" s="57" t="s">
        <v>18</v>
      </c>
      <c r="H1202" s="103">
        <v>20000000</v>
      </c>
      <c r="I1202" s="103">
        <v>0</v>
      </c>
      <c r="J1202" s="103"/>
      <c r="K1202" s="45">
        <f t="shared" si="38"/>
        <v>20000000</v>
      </c>
      <c r="L1202" s="12"/>
    </row>
    <row r="1203" spans="1:12" ht="18" customHeight="1">
      <c r="A1203" s="11">
        <v>1197</v>
      </c>
      <c r="B1203" s="32" t="s">
        <v>3544</v>
      </c>
      <c r="C1203" s="57" t="s">
        <v>170</v>
      </c>
      <c r="D1203" s="57">
        <v>4</v>
      </c>
      <c r="E1203" s="58" t="s">
        <v>3759</v>
      </c>
      <c r="F1203" s="11" t="s">
        <v>417</v>
      </c>
      <c r="G1203" s="11" t="s">
        <v>26</v>
      </c>
      <c r="H1203" s="103">
        <v>32000000</v>
      </c>
      <c r="I1203" s="15"/>
      <c r="J1203" s="15"/>
      <c r="K1203" s="45">
        <f t="shared" si="38"/>
        <v>32000000</v>
      </c>
      <c r="L1203" s="11"/>
    </row>
    <row r="1204" spans="1:12" ht="18" customHeight="1">
      <c r="A1204" s="11">
        <v>1198</v>
      </c>
      <c r="B1204" s="32" t="s">
        <v>3544</v>
      </c>
      <c r="C1204" s="32" t="s">
        <v>193</v>
      </c>
      <c r="D1204" s="32">
        <v>4</v>
      </c>
      <c r="E1204" s="33" t="s">
        <v>3756</v>
      </c>
      <c r="F1204" s="32" t="s">
        <v>419</v>
      </c>
      <c r="G1204" s="32" t="s">
        <v>31</v>
      </c>
      <c r="H1204" s="45">
        <v>6747903</v>
      </c>
      <c r="I1204" s="45">
        <v>53443</v>
      </c>
      <c r="J1204" s="45">
        <v>3214830</v>
      </c>
      <c r="K1204" s="45">
        <f t="shared" si="38"/>
        <v>10016176</v>
      </c>
      <c r="L1204" s="11" t="s">
        <v>2971</v>
      </c>
    </row>
    <row r="1205" spans="1:12" ht="18" customHeight="1">
      <c r="A1205" s="11">
        <v>1199</v>
      </c>
      <c r="B1205" s="57" t="s">
        <v>3820</v>
      </c>
      <c r="C1205" s="57" t="s">
        <v>3821</v>
      </c>
      <c r="D1205" s="57">
        <v>4</v>
      </c>
      <c r="E1205" s="71" t="s">
        <v>3822</v>
      </c>
      <c r="F1205" s="57" t="s">
        <v>3806</v>
      </c>
      <c r="G1205" s="57" t="s">
        <v>26</v>
      </c>
      <c r="H1205" s="103">
        <v>19200000</v>
      </c>
      <c r="I1205" s="103">
        <v>0</v>
      </c>
      <c r="J1205" s="103">
        <v>0</v>
      </c>
      <c r="K1205" s="103">
        <v>19200000</v>
      </c>
      <c r="L1205" s="66"/>
    </row>
    <row r="1206" spans="1:12" ht="18" customHeight="1">
      <c r="A1206" s="11">
        <v>1200</v>
      </c>
      <c r="B1206" s="57" t="s">
        <v>3826</v>
      </c>
      <c r="C1206" s="57" t="s">
        <v>3885</v>
      </c>
      <c r="D1206" s="57">
        <v>4</v>
      </c>
      <c r="E1206" s="58" t="s">
        <v>3886</v>
      </c>
      <c r="F1206" s="57" t="s">
        <v>62</v>
      </c>
      <c r="G1206" s="57" t="s">
        <v>18</v>
      </c>
      <c r="H1206" s="103">
        <v>150000000</v>
      </c>
      <c r="I1206" s="103"/>
      <c r="J1206" s="103">
        <v>0</v>
      </c>
      <c r="K1206" s="103">
        <f t="shared" ref="K1206:K1220" si="39">H1206+I1206+J1206</f>
        <v>150000000</v>
      </c>
      <c r="L1206" s="57"/>
    </row>
    <row r="1207" spans="1:12" ht="18" customHeight="1">
      <c r="A1207" s="11">
        <v>1201</v>
      </c>
      <c r="B1207" s="57" t="s">
        <v>141</v>
      </c>
      <c r="C1207" s="57" t="s">
        <v>3839</v>
      </c>
      <c r="D1207" s="57">
        <v>4</v>
      </c>
      <c r="E1207" s="58" t="s">
        <v>3891</v>
      </c>
      <c r="F1207" s="57" t="s">
        <v>419</v>
      </c>
      <c r="G1207" s="57" t="s">
        <v>18</v>
      </c>
      <c r="H1207" s="103">
        <v>180000000</v>
      </c>
      <c r="I1207" s="103"/>
      <c r="J1207" s="103"/>
      <c r="K1207" s="103">
        <f t="shared" si="39"/>
        <v>180000000</v>
      </c>
      <c r="L1207" s="120"/>
    </row>
    <row r="1208" spans="1:12" ht="18" customHeight="1">
      <c r="A1208" s="11">
        <v>1202</v>
      </c>
      <c r="B1208" s="57" t="s">
        <v>141</v>
      </c>
      <c r="C1208" s="57" t="s">
        <v>3839</v>
      </c>
      <c r="D1208" s="57">
        <v>4</v>
      </c>
      <c r="E1208" s="58" t="s">
        <v>3890</v>
      </c>
      <c r="F1208" s="57" t="s">
        <v>419</v>
      </c>
      <c r="G1208" s="57" t="s">
        <v>18</v>
      </c>
      <c r="H1208" s="103">
        <v>300000000</v>
      </c>
      <c r="I1208" s="103"/>
      <c r="J1208" s="103"/>
      <c r="K1208" s="103">
        <f t="shared" si="39"/>
        <v>300000000</v>
      </c>
      <c r="L1208" s="120"/>
    </row>
    <row r="1209" spans="1:12" ht="18" customHeight="1">
      <c r="A1209" s="11">
        <v>1203</v>
      </c>
      <c r="B1209" s="57" t="s">
        <v>141</v>
      </c>
      <c r="C1209" s="57" t="s">
        <v>3839</v>
      </c>
      <c r="D1209" s="57">
        <v>4</v>
      </c>
      <c r="E1209" s="58" t="s">
        <v>3888</v>
      </c>
      <c r="F1209" s="57" t="s">
        <v>3806</v>
      </c>
      <c r="G1209" s="57" t="s">
        <v>26</v>
      </c>
      <c r="H1209" s="103">
        <v>549934000</v>
      </c>
      <c r="I1209" s="103"/>
      <c r="J1209" s="103"/>
      <c r="K1209" s="103">
        <f t="shared" si="39"/>
        <v>549934000</v>
      </c>
      <c r="L1209" s="120"/>
    </row>
    <row r="1210" spans="1:12" ht="18" customHeight="1">
      <c r="A1210" s="11">
        <v>1204</v>
      </c>
      <c r="B1210" s="57" t="s">
        <v>141</v>
      </c>
      <c r="C1210" s="57" t="s">
        <v>3839</v>
      </c>
      <c r="D1210" s="57">
        <v>4</v>
      </c>
      <c r="E1210" s="58" t="s">
        <v>3889</v>
      </c>
      <c r="F1210" s="57" t="s">
        <v>419</v>
      </c>
      <c r="G1210" s="57" t="s">
        <v>18</v>
      </c>
      <c r="H1210" s="103">
        <v>1400000000</v>
      </c>
      <c r="I1210" s="103"/>
      <c r="J1210" s="103"/>
      <c r="K1210" s="103">
        <f t="shared" si="39"/>
        <v>1400000000</v>
      </c>
      <c r="L1210" s="120"/>
    </row>
    <row r="1211" spans="1:12" ht="18" customHeight="1">
      <c r="A1211" s="11">
        <v>1205</v>
      </c>
      <c r="B1211" s="57" t="s">
        <v>141</v>
      </c>
      <c r="C1211" s="57" t="s">
        <v>3839</v>
      </c>
      <c r="D1211" s="57">
        <v>4</v>
      </c>
      <c r="E1211" s="58" t="s">
        <v>3887</v>
      </c>
      <c r="F1211" s="57" t="s">
        <v>62</v>
      </c>
      <c r="G1211" s="57" t="s">
        <v>26</v>
      </c>
      <c r="H1211" s="103">
        <v>5009612000</v>
      </c>
      <c r="I1211" s="103"/>
      <c r="J1211" s="103"/>
      <c r="K1211" s="103">
        <f t="shared" si="39"/>
        <v>5009612000</v>
      </c>
      <c r="L1211" s="120"/>
    </row>
    <row r="1212" spans="1:12" ht="18" customHeight="1">
      <c r="A1212" s="11">
        <v>1206</v>
      </c>
      <c r="B1212" s="57" t="s">
        <v>3826</v>
      </c>
      <c r="C1212" s="57" t="s">
        <v>3877</v>
      </c>
      <c r="D1212" s="57">
        <v>4</v>
      </c>
      <c r="E1212" s="58" t="s">
        <v>3892</v>
      </c>
      <c r="F1212" s="57" t="s">
        <v>1360</v>
      </c>
      <c r="G1212" s="57" t="s">
        <v>26</v>
      </c>
      <c r="H1212" s="103">
        <v>202050000</v>
      </c>
      <c r="I1212" s="103">
        <v>147950000</v>
      </c>
      <c r="J1212" s="103"/>
      <c r="K1212" s="103">
        <f t="shared" si="39"/>
        <v>350000000</v>
      </c>
      <c r="L1212" s="120"/>
    </row>
    <row r="1213" spans="1:12" ht="18" customHeight="1">
      <c r="A1213" s="11">
        <v>1207</v>
      </c>
      <c r="B1213" s="57" t="s">
        <v>3826</v>
      </c>
      <c r="C1213" s="57" t="s">
        <v>3842</v>
      </c>
      <c r="D1213" s="57">
        <v>4</v>
      </c>
      <c r="E1213" s="58" t="s">
        <v>3894</v>
      </c>
      <c r="F1213" s="57" t="s">
        <v>419</v>
      </c>
      <c r="G1213" s="57" t="s">
        <v>18</v>
      </c>
      <c r="H1213" s="103">
        <v>340795000</v>
      </c>
      <c r="I1213" s="103">
        <v>0</v>
      </c>
      <c r="J1213" s="103">
        <v>0</v>
      </c>
      <c r="K1213" s="103">
        <f t="shared" si="39"/>
        <v>340795000</v>
      </c>
      <c r="L1213" s="120"/>
    </row>
    <row r="1214" spans="1:12" ht="18" customHeight="1">
      <c r="A1214" s="11">
        <v>1208</v>
      </c>
      <c r="B1214" s="57" t="s">
        <v>3826</v>
      </c>
      <c r="C1214" s="57" t="s">
        <v>3842</v>
      </c>
      <c r="D1214" s="57">
        <v>4</v>
      </c>
      <c r="E1214" s="58" t="s">
        <v>3893</v>
      </c>
      <c r="F1214" s="57" t="s">
        <v>1360</v>
      </c>
      <c r="G1214" s="57" t="s">
        <v>26</v>
      </c>
      <c r="H1214" s="103">
        <v>395428000</v>
      </c>
      <c r="I1214" s="103">
        <v>0</v>
      </c>
      <c r="J1214" s="103">
        <v>0</v>
      </c>
      <c r="K1214" s="103">
        <f t="shared" si="39"/>
        <v>395428000</v>
      </c>
      <c r="L1214" s="120"/>
    </row>
    <row r="1215" spans="1:12" ht="18" customHeight="1">
      <c r="A1215" s="11">
        <v>1209</v>
      </c>
      <c r="B1215" s="57" t="s">
        <v>3826</v>
      </c>
      <c r="C1215" s="57" t="s">
        <v>3849</v>
      </c>
      <c r="D1215" s="57">
        <v>4</v>
      </c>
      <c r="E1215" s="58" t="s">
        <v>3897</v>
      </c>
      <c r="F1215" s="57" t="s">
        <v>419</v>
      </c>
      <c r="G1215" s="57" t="s">
        <v>1</v>
      </c>
      <c r="H1215" s="103">
        <v>350000000</v>
      </c>
      <c r="I1215" s="103"/>
      <c r="J1215" s="103"/>
      <c r="K1215" s="103">
        <f t="shared" si="39"/>
        <v>350000000</v>
      </c>
      <c r="L1215" s="120"/>
    </row>
    <row r="1216" spans="1:12" ht="18" customHeight="1">
      <c r="A1216" s="11">
        <v>1210</v>
      </c>
      <c r="B1216" s="57" t="s">
        <v>3826</v>
      </c>
      <c r="C1216" s="57" t="s">
        <v>3849</v>
      </c>
      <c r="D1216" s="57">
        <v>4</v>
      </c>
      <c r="E1216" s="58" t="s">
        <v>3898</v>
      </c>
      <c r="F1216" s="57" t="s">
        <v>1360</v>
      </c>
      <c r="G1216" s="57" t="s">
        <v>1</v>
      </c>
      <c r="H1216" s="103">
        <v>260000000</v>
      </c>
      <c r="I1216" s="103"/>
      <c r="J1216" s="103"/>
      <c r="K1216" s="103">
        <f t="shared" si="39"/>
        <v>260000000</v>
      </c>
      <c r="L1216" s="120"/>
    </row>
    <row r="1217" spans="1:12" ht="18" customHeight="1">
      <c r="A1217" s="11">
        <v>1211</v>
      </c>
      <c r="B1217" s="57" t="s">
        <v>3826</v>
      </c>
      <c r="C1217" s="57" t="s">
        <v>3845</v>
      </c>
      <c r="D1217" s="57">
        <v>4</v>
      </c>
      <c r="E1217" s="58" t="s">
        <v>3896</v>
      </c>
      <c r="F1217" s="57" t="s">
        <v>417</v>
      </c>
      <c r="G1217" s="57" t="s">
        <v>26</v>
      </c>
      <c r="H1217" s="103">
        <v>200000000</v>
      </c>
      <c r="I1217" s="103"/>
      <c r="J1217" s="103"/>
      <c r="K1217" s="103">
        <f t="shared" si="39"/>
        <v>200000000</v>
      </c>
      <c r="L1217" s="120"/>
    </row>
    <row r="1218" spans="1:12" ht="18" customHeight="1">
      <c r="A1218" s="11">
        <v>1212</v>
      </c>
      <c r="B1218" s="57" t="s">
        <v>3826</v>
      </c>
      <c r="C1218" s="57" t="s">
        <v>3845</v>
      </c>
      <c r="D1218" s="57">
        <v>4</v>
      </c>
      <c r="E1218" s="58" t="s">
        <v>3895</v>
      </c>
      <c r="F1218" s="57" t="s">
        <v>1360</v>
      </c>
      <c r="G1218" s="57" t="s">
        <v>18</v>
      </c>
      <c r="H1218" s="103">
        <v>100000000</v>
      </c>
      <c r="I1218" s="103"/>
      <c r="J1218" s="103"/>
      <c r="K1218" s="103">
        <f t="shared" si="39"/>
        <v>100000000</v>
      </c>
      <c r="L1218" s="120"/>
    </row>
    <row r="1219" spans="1:12" ht="18" customHeight="1">
      <c r="A1219" s="11">
        <v>1213</v>
      </c>
      <c r="B1219" s="57" t="s">
        <v>3826</v>
      </c>
      <c r="C1219" s="57" t="s">
        <v>3855</v>
      </c>
      <c r="D1219" s="57">
        <v>4</v>
      </c>
      <c r="E1219" s="58" t="s">
        <v>3899</v>
      </c>
      <c r="F1219" s="57" t="s">
        <v>1360</v>
      </c>
      <c r="G1219" s="57" t="s">
        <v>26</v>
      </c>
      <c r="H1219" s="103">
        <v>252000000</v>
      </c>
      <c r="I1219" s="103"/>
      <c r="J1219" s="103"/>
      <c r="K1219" s="103">
        <f t="shared" si="39"/>
        <v>252000000</v>
      </c>
      <c r="L1219" s="57"/>
    </row>
    <row r="1220" spans="1:12" ht="18" customHeight="1">
      <c r="A1220" s="11">
        <v>1214</v>
      </c>
      <c r="B1220" s="112" t="s">
        <v>3924</v>
      </c>
      <c r="C1220" s="112" t="s">
        <v>3929</v>
      </c>
      <c r="D1220" s="112">
        <v>4</v>
      </c>
      <c r="E1220" s="93" t="s">
        <v>4029</v>
      </c>
      <c r="F1220" s="57" t="s">
        <v>419</v>
      </c>
      <c r="G1220" s="112" t="s">
        <v>18</v>
      </c>
      <c r="H1220" s="113">
        <v>53109696</v>
      </c>
      <c r="I1220" s="113">
        <v>0</v>
      </c>
      <c r="J1220" s="113">
        <v>0</v>
      </c>
      <c r="K1220" s="113">
        <f t="shared" si="39"/>
        <v>53109696</v>
      </c>
      <c r="L1220" s="112"/>
    </row>
    <row r="1221" spans="1:12" ht="18" customHeight="1">
      <c r="A1221" s="11">
        <v>1215</v>
      </c>
      <c r="B1221" s="112" t="s">
        <v>3924</v>
      </c>
      <c r="C1221" s="112" t="s">
        <v>3929</v>
      </c>
      <c r="D1221" s="112">
        <v>4</v>
      </c>
      <c r="E1221" s="93" t="s">
        <v>1214</v>
      </c>
      <c r="F1221" s="57" t="s">
        <v>419</v>
      </c>
      <c r="G1221" s="112" t="s">
        <v>18</v>
      </c>
      <c r="H1221" s="113">
        <v>40000000</v>
      </c>
      <c r="I1221" s="113">
        <v>0</v>
      </c>
      <c r="J1221" s="113">
        <v>0</v>
      </c>
      <c r="K1221" s="113">
        <v>40000000</v>
      </c>
      <c r="L1221" s="112"/>
    </row>
    <row r="1222" spans="1:12" ht="18" customHeight="1">
      <c r="A1222" s="11">
        <v>1216</v>
      </c>
      <c r="B1222" s="12" t="s">
        <v>3924</v>
      </c>
      <c r="C1222" s="12" t="s">
        <v>1432</v>
      </c>
      <c r="D1222" s="12">
        <v>4</v>
      </c>
      <c r="E1222" s="13" t="s">
        <v>4028</v>
      </c>
      <c r="F1222" s="57" t="s">
        <v>419</v>
      </c>
      <c r="G1222" s="57" t="s">
        <v>26</v>
      </c>
      <c r="H1222" s="103">
        <v>23475316</v>
      </c>
      <c r="I1222" s="103">
        <v>0</v>
      </c>
      <c r="J1222" s="103">
        <v>0</v>
      </c>
      <c r="K1222" s="103">
        <f t="shared" ref="K1222:K1253" si="40">H1222+I1222+J1222</f>
        <v>23475316</v>
      </c>
      <c r="L1222" s="13"/>
    </row>
    <row r="1223" spans="1:12" ht="18" customHeight="1">
      <c r="A1223" s="11">
        <v>1217</v>
      </c>
      <c r="B1223" s="32" t="s">
        <v>3924</v>
      </c>
      <c r="C1223" s="32" t="s">
        <v>4003</v>
      </c>
      <c r="D1223" s="32">
        <v>4</v>
      </c>
      <c r="E1223" s="33" t="s">
        <v>4031</v>
      </c>
      <c r="F1223" s="32" t="s">
        <v>419</v>
      </c>
      <c r="G1223" s="32" t="s">
        <v>1</v>
      </c>
      <c r="H1223" s="45">
        <v>15498000</v>
      </c>
      <c r="I1223" s="45">
        <v>0</v>
      </c>
      <c r="J1223" s="45"/>
      <c r="K1223" s="103">
        <f t="shared" si="40"/>
        <v>15498000</v>
      </c>
      <c r="L1223" s="82"/>
    </row>
    <row r="1224" spans="1:12" ht="18" customHeight="1">
      <c r="A1224" s="11">
        <v>1218</v>
      </c>
      <c r="B1224" s="32" t="s">
        <v>3924</v>
      </c>
      <c r="C1224" s="32" t="s">
        <v>4003</v>
      </c>
      <c r="D1224" s="32">
        <v>4</v>
      </c>
      <c r="E1224" s="33" t="s">
        <v>4030</v>
      </c>
      <c r="F1224" s="32" t="s">
        <v>419</v>
      </c>
      <c r="G1224" s="32" t="s">
        <v>18</v>
      </c>
      <c r="H1224" s="45">
        <v>325162000</v>
      </c>
      <c r="I1224" s="45">
        <v>0</v>
      </c>
      <c r="J1224" s="45">
        <v>0</v>
      </c>
      <c r="K1224" s="103">
        <f t="shared" si="40"/>
        <v>325162000</v>
      </c>
      <c r="L1224" s="66"/>
    </row>
    <row r="1225" spans="1:12" ht="18" customHeight="1">
      <c r="A1225" s="11">
        <v>1219</v>
      </c>
      <c r="B1225" s="32" t="s">
        <v>3924</v>
      </c>
      <c r="C1225" s="32" t="s">
        <v>4003</v>
      </c>
      <c r="D1225" s="32">
        <v>4</v>
      </c>
      <c r="E1225" s="33" t="s">
        <v>4032</v>
      </c>
      <c r="F1225" s="32" t="s">
        <v>419</v>
      </c>
      <c r="G1225" s="32" t="s">
        <v>1</v>
      </c>
      <c r="H1225" s="45">
        <v>191450000</v>
      </c>
      <c r="I1225" s="45">
        <v>7370000</v>
      </c>
      <c r="J1225" s="45"/>
      <c r="K1225" s="103">
        <f t="shared" si="40"/>
        <v>198820000</v>
      </c>
      <c r="L1225" s="29"/>
    </row>
    <row r="1226" spans="1:12" ht="18" customHeight="1">
      <c r="A1226" s="11">
        <v>1220</v>
      </c>
      <c r="B1226" s="57" t="s">
        <v>3924</v>
      </c>
      <c r="C1226" s="32" t="s">
        <v>4003</v>
      </c>
      <c r="D1226" s="57">
        <v>4</v>
      </c>
      <c r="E1226" s="13" t="s">
        <v>4033</v>
      </c>
      <c r="F1226" s="32" t="s">
        <v>419</v>
      </c>
      <c r="G1226" s="57" t="s">
        <v>26</v>
      </c>
      <c r="H1226" s="14">
        <v>139862000</v>
      </c>
      <c r="I1226" s="103"/>
      <c r="J1226" s="103"/>
      <c r="K1226" s="103">
        <f t="shared" si="40"/>
        <v>139862000</v>
      </c>
      <c r="L1226" s="21"/>
    </row>
    <row r="1227" spans="1:12" ht="18" customHeight="1">
      <c r="A1227" s="11">
        <v>1221</v>
      </c>
      <c r="B1227" s="57" t="s">
        <v>3924</v>
      </c>
      <c r="C1227" s="32" t="s">
        <v>4003</v>
      </c>
      <c r="D1227" s="57">
        <v>4</v>
      </c>
      <c r="E1227" s="58" t="s">
        <v>4034</v>
      </c>
      <c r="F1227" s="32" t="s">
        <v>419</v>
      </c>
      <c r="G1227" s="57" t="s">
        <v>26</v>
      </c>
      <c r="H1227" s="103">
        <v>16930000</v>
      </c>
      <c r="I1227" s="103"/>
      <c r="J1227" s="103"/>
      <c r="K1227" s="103">
        <f t="shared" si="40"/>
        <v>16930000</v>
      </c>
      <c r="L1227" s="21"/>
    </row>
    <row r="1228" spans="1:12" ht="18" customHeight="1">
      <c r="A1228" s="11">
        <v>1222</v>
      </c>
      <c r="B1228" s="57" t="s">
        <v>3924</v>
      </c>
      <c r="C1228" s="32" t="s">
        <v>4003</v>
      </c>
      <c r="D1228" s="57">
        <v>4</v>
      </c>
      <c r="E1228" s="58" t="s">
        <v>4035</v>
      </c>
      <c r="F1228" s="32" t="s">
        <v>417</v>
      </c>
      <c r="G1228" s="57" t="s">
        <v>26</v>
      </c>
      <c r="H1228" s="103">
        <v>11136000</v>
      </c>
      <c r="I1228" s="103"/>
      <c r="J1228" s="103"/>
      <c r="K1228" s="103">
        <f t="shared" si="40"/>
        <v>11136000</v>
      </c>
      <c r="L1228" s="21"/>
    </row>
    <row r="1229" spans="1:12" ht="18" customHeight="1">
      <c r="A1229" s="11">
        <v>1223</v>
      </c>
      <c r="B1229" s="57" t="s">
        <v>145</v>
      </c>
      <c r="C1229" s="57" t="s">
        <v>35</v>
      </c>
      <c r="D1229" s="57">
        <v>4</v>
      </c>
      <c r="E1229" s="71" t="s">
        <v>4067</v>
      </c>
      <c r="F1229" s="57" t="s">
        <v>469</v>
      </c>
      <c r="G1229" s="57" t="s">
        <v>26</v>
      </c>
      <c r="H1229" s="103">
        <v>10000000</v>
      </c>
      <c r="I1229" s="103">
        <v>0</v>
      </c>
      <c r="J1229" s="103">
        <v>0</v>
      </c>
      <c r="K1229" s="103">
        <f t="shared" si="40"/>
        <v>10000000</v>
      </c>
      <c r="L1229" s="23"/>
    </row>
    <row r="1230" spans="1:12" ht="18" customHeight="1">
      <c r="A1230" s="11">
        <v>1224</v>
      </c>
      <c r="B1230" s="57" t="s">
        <v>4047</v>
      </c>
      <c r="C1230" s="57" t="s">
        <v>146</v>
      </c>
      <c r="D1230" s="57">
        <v>4</v>
      </c>
      <c r="E1230" s="71" t="s">
        <v>4068</v>
      </c>
      <c r="F1230" s="57" t="s">
        <v>469</v>
      </c>
      <c r="G1230" s="57" t="s">
        <v>18</v>
      </c>
      <c r="H1230" s="103">
        <v>605000000</v>
      </c>
      <c r="I1230" s="103"/>
      <c r="J1230" s="103"/>
      <c r="K1230" s="103">
        <f t="shared" si="40"/>
        <v>605000000</v>
      </c>
      <c r="L1230" s="23"/>
    </row>
    <row r="1231" spans="1:12" ht="18" customHeight="1">
      <c r="A1231" s="11">
        <v>1225</v>
      </c>
      <c r="B1231" s="57" t="s">
        <v>4047</v>
      </c>
      <c r="C1231" s="57" t="s">
        <v>42</v>
      </c>
      <c r="D1231" s="57">
        <v>4</v>
      </c>
      <c r="E1231" s="71" t="s">
        <v>4069</v>
      </c>
      <c r="F1231" s="57" t="s">
        <v>469</v>
      </c>
      <c r="G1231" s="57" t="s">
        <v>26</v>
      </c>
      <c r="H1231" s="103">
        <v>150000000</v>
      </c>
      <c r="I1231" s="103"/>
      <c r="J1231" s="103"/>
      <c r="K1231" s="103">
        <f t="shared" si="40"/>
        <v>150000000</v>
      </c>
      <c r="L1231" s="23"/>
    </row>
    <row r="1232" spans="1:12" ht="18" customHeight="1">
      <c r="A1232" s="11">
        <v>1226</v>
      </c>
      <c r="B1232" s="12" t="s">
        <v>147</v>
      </c>
      <c r="C1232" s="11" t="s">
        <v>2233</v>
      </c>
      <c r="D1232" s="32">
        <v>4</v>
      </c>
      <c r="E1232" s="58" t="s">
        <v>4307</v>
      </c>
      <c r="F1232" s="32" t="s">
        <v>419</v>
      </c>
      <c r="G1232" s="32" t="s">
        <v>26</v>
      </c>
      <c r="H1232" s="45">
        <v>150000000</v>
      </c>
      <c r="I1232" s="45">
        <v>0</v>
      </c>
      <c r="J1232" s="45">
        <v>0</v>
      </c>
      <c r="K1232" s="103">
        <f t="shared" si="40"/>
        <v>150000000</v>
      </c>
      <c r="L1232" s="63"/>
    </row>
    <row r="1233" spans="1:12" ht="18" customHeight="1">
      <c r="A1233" s="11">
        <v>1227</v>
      </c>
      <c r="B1233" s="32" t="s">
        <v>147</v>
      </c>
      <c r="C1233" s="12" t="s">
        <v>156</v>
      </c>
      <c r="D1233" s="32">
        <v>4</v>
      </c>
      <c r="E1233" s="58" t="s">
        <v>4317</v>
      </c>
      <c r="F1233" s="57" t="s">
        <v>419</v>
      </c>
      <c r="G1233" s="32" t="s">
        <v>18</v>
      </c>
      <c r="H1233" s="45">
        <v>785744000</v>
      </c>
      <c r="I1233" s="72">
        <v>0</v>
      </c>
      <c r="J1233" s="72">
        <v>0</v>
      </c>
      <c r="K1233" s="103">
        <f t="shared" si="40"/>
        <v>785744000</v>
      </c>
      <c r="L1233" s="63"/>
    </row>
    <row r="1234" spans="1:12" ht="18" customHeight="1">
      <c r="A1234" s="11">
        <v>1228</v>
      </c>
      <c r="B1234" s="32" t="s">
        <v>147</v>
      </c>
      <c r="C1234" s="12" t="s">
        <v>156</v>
      </c>
      <c r="D1234" s="32">
        <v>4</v>
      </c>
      <c r="E1234" s="58" t="s">
        <v>4306</v>
      </c>
      <c r="F1234" s="57" t="s">
        <v>419</v>
      </c>
      <c r="G1234" s="32" t="s">
        <v>18</v>
      </c>
      <c r="H1234" s="45">
        <v>114273000</v>
      </c>
      <c r="I1234" s="72">
        <v>0</v>
      </c>
      <c r="J1234" s="72">
        <v>0</v>
      </c>
      <c r="K1234" s="103">
        <f t="shared" si="40"/>
        <v>114273000</v>
      </c>
      <c r="L1234" s="63"/>
    </row>
    <row r="1235" spans="1:12" ht="18" customHeight="1">
      <c r="A1235" s="11">
        <v>1229</v>
      </c>
      <c r="B1235" s="12" t="s">
        <v>147</v>
      </c>
      <c r="C1235" s="12" t="s">
        <v>156</v>
      </c>
      <c r="D1235" s="57">
        <v>4</v>
      </c>
      <c r="E1235" s="58" t="s">
        <v>4320</v>
      </c>
      <c r="F1235" s="57" t="s">
        <v>419</v>
      </c>
      <c r="G1235" s="57" t="s">
        <v>18</v>
      </c>
      <c r="H1235" s="103">
        <v>892778000</v>
      </c>
      <c r="I1235" s="72">
        <v>0</v>
      </c>
      <c r="J1235" s="72">
        <v>0</v>
      </c>
      <c r="K1235" s="103">
        <f t="shared" si="40"/>
        <v>892778000</v>
      </c>
      <c r="L1235" s="63"/>
    </row>
    <row r="1236" spans="1:12" ht="18" customHeight="1">
      <c r="A1236" s="11">
        <v>1230</v>
      </c>
      <c r="B1236" s="12" t="s">
        <v>147</v>
      </c>
      <c r="C1236" s="12" t="s">
        <v>63</v>
      </c>
      <c r="D1236" s="78">
        <v>4</v>
      </c>
      <c r="E1236" s="13" t="s">
        <v>4322</v>
      </c>
      <c r="F1236" s="57" t="s">
        <v>419</v>
      </c>
      <c r="G1236" s="57" t="s">
        <v>18</v>
      </c>
      <c r="H1236" s="103">
        <v>3261000000</v>
      </c>
      <c r="I1236" s="103">
        <v>0</v>
      </c>
      <c r="J1236" s="103">
        <v>0</v>
      </c>
      <c r="K1236" s="103">
        <f t="shared" si="40"/>
        <v>3261000000</v>
      </c>
      <c r="L1236" s="152"/>
    </row>
    <row r="1237" spans="1:12" ht="18" customHeight="1">
      <c r="A1237" s="11">
        <v>1231</v>
      </c>
      <c r="B1237" s="12" t="s">
        <v>147</v>
      </c>
      <c r="C1237" s="12" t="s">
        <v>63</v>
      </c>
      <c r="D1237" s="57">
        <v>4</v>
      </c>
      <c r="E1237" s="13" t="s">
        <v>4304</v>
      </c>
      <c r="F1237" s="57" t="s">
        <v>419</v>
      </c>
      <c r="G1237" s="57" t="s">
        <v>18</v>
      </c>
      <c r="H1237" s="103">
        <v>80000000</v>
      </c>
      <c r="I1237" s="103"/>
      <c r="J1237" s="103"/>
      <c r="K1237" s="103">
        <f t="shared" si="40"/>
        <v>80000000</v>
      </c>
      <c r="L1237" s="152"/>
    </row>
    <row r="1238" spans="1:12" ht="18" customHeight="1">
      <c r="A1238" s="11">
        <v>1232</v>
      </c>
      <c r="B1238" s="57" t="s">
        <v>147</v>
      </c>
      <c r="C1238" s="57" t="s">
        <v>63</v>
      </c>
      <c r="D1238" s="57">
        <v>4</v>
      </c>
      <c r="E1238" s="13" t="s">
        <v>4321</v>
      </c>
      <c r="F1238" s="57" t="s">
        <v>419</v>
      </c>
      <c r="G1238" s="57" t="s">
        <v>0</v>
      </c>
      <c r="H1238" s="219">
        <v>2563000000</v>
      </c>
      <c r="I1238" s="103"/>
      <c r="J1238" s="103"/>
      <c r="K1238" s="103">
        <f t="shared" si="40"/>
        <v>2563000000</v>
      </c>
      <c r="L1238" s="152"/>
    </row>
    <row r="1239" spans="1:12" ht="18" customHeight="1">
      <c r="A1239" s="11">
        <v>1233</v>
      </c>
      <c r="B1239" s="57" t="s">
        <v>147</v>
      </c>
      <c r="C1239" s="57" t="s">
        <v>63</v>
      </c>
      <c r="D1239" s="57">
        <v>4</v>
      </c>
      <c r="E1239" s="13" t="s">
        <v>4316</v>
      </c>
      <c r="F1239" s="57" t="s">
        <v>419</v>
      </c>
      <c r="G1239" s="57" t="s">
        <v>0</v>
      </c>
      <c r="H1239" s="219">
        <v>674000000</v>
      </c>
      <c r="I1239" s="103"/>
      <c r="J1239" s="103"/>
      <c r="K1239" s="103">
        <f t="shared" si="40"/>
        <v>674000000</v>
      </c>
      <c r="L1239" s="152"/>
    </row>
    <row r="1240" spans="1:12" ht="18" customHeight="1">
      <c r="A1240" s="11">
        <v>1234</v>
      </c>
      <c r="B1240" s="12" t="s">
        <v>147</v>
      </c>
      <c r="C1240" s="32" t="s">
        <v>152</v>
      </c>
      <c r="D1240" s="32">
        <v>4</v>
      </c>
      <c r="E1240" s="58" t="s">
        <v>4313</v>
      </c>
      <c r="F1240" s="32" t="s">
        <v>419</v>
      </c>
      <c r="G1240" s="32" t="s">
        <v>18</v>
      </c>
      <c r="H1240" s="45">
        <v>600000000</v>
      </c>
      <c r="I1240" s="45"/>
      <c r="J1240" s="45"/>
      <c r="K1240" s="103">
        <f t="shared" si="40"/>
        <v>600000000</v>
      </c>
      <c r="L1240" s="21"/>
    </row>
    <row r="1241" spans="1:12" ht="18" customHeight="1">
      <c r="A1241" s="11">
        <v>1235</v>
      </c>
      <c r="B1241" s="12" t="s">
        <v>147</v>
      </c>
      <c r="C1241" s="32" t="s">
        <v>152</v>
      </c>
      <c r="D1241" s="32">
        <v>4</v>
      </c>
      <c r="E1241" s="58" t="s">
        <v>4312</v>
      </c>
      <c r="F1241" s="32" t="s">
        <v>419</v>
      </c>
      <c r="G1241" s="32" t="s">
        <v>18</v>
      </c>
      <c r="H1241" s="45">
        <v>600000000</v>
      </c>
      <c r="I1241" s="45"/>
      <c r="J1241" s="45"/>
      <c r="K1241" s="103">
        <f t="shared" si="40"/>
        <v>600000000</v>
      </c>
      <c r="L1241" s="21"/>
    </row>
    <row r="1242" spans="1:12" ht="18" customHeight="1">
      <c r="A1242" s="11">
        <v>1236</v>
      </c>
      <c r="B1242" s="12" t="s">
        <v>147</v>
      </c>
      <c r="C1242" s="32" t="s">
        <v>152</v>
      </c>
      <c r="D1242" s="32">
        <v>4</v>
      </c>
      <c r="E1242" s="58" t="s">
        <v>4314</v>
      </c>
      <c r="F1242" s="32" t="s">
        <v>419</v>
      </c>
      <c r="G1242" s="32" t="s">
        <v>18</v>
      </c>
      <c r="H1242" s="45">
        <v>600000000</v>
      </c>
      <c r="I1242" s="45"/>
      <c r="J1242" s="45"/>
      <c r="K1242" s="103">
        <f t="shared" si="40"/>
        <v>600000000</v>
      </c>
      <c r="L1242" s="21"/>
    </row>
    <row r="1243" spans="1:12" ht="18" customHeight="1">
      <c r="A1243" s="11">
        <v>1237</v>
      </c>
      <c r="B1243" s="12" t="s">
        <v>147</v>
      </c>
      <c r="C1243" s="32" t="s">
        <v>152</v>
      </c>
      <c r="D1243" s="32">
        <v>4</v>
      </c>
      <c r="E1243" s="58" t="s">
        <v>4319</v>
      </c>
      <c r="F1243" s="32" t="s">
        <v>419</v>
      </c>
      <c r="G1243" s="32" t="s">
        <v>18</v>
      </c>
      <c r="H1243" s="45">
        <v>800000000</v>
      </c>
      <c r="I1243" s="45"/>
      <c r="J1243" s="45"/>
      <c r="K1243" s="103">
        <f t="shared" si="40"/>
        <v>800000000</v>
      </c>
      <c r="L1243" s="21"/>
    </row>
    <row r="1244" spans="1:12" ht="18" customHeight="1">
      <c r="A1244" s="11">
        <v>1238</v>
      </c>
      <c r="B1244" s="12" t="s">
        <v>147</v>
      </c>
      <c r="C1244" s="57" t="s">
        <v>180</v>
      </c>
      <c r="D1244" s="57">
        <v>4</v>
      </c>
      <c r="E1244" s="58" t="s">
        <v>4308</v>
      </c>
      <c r="F1244" s="57" t="s">
        <v>419</v>
      </c>
      <c r="G1244" s="57" t="s">
        <v>18</v>
      </c>
      <c r="H1244" s="103">
        <v>418082000</v>
      </c>
      <c r="I1244" s="103"/>
      <c r="J1244" s="103"/>
      <c r="K1244" s="103">
        <f t="shared" si="40"/>
        <v>418082000</v>
      </c>
      <c r="L1244" s="63"/>
    </row>
    <row r="1245" spans="1:12" ht="18" customHeight="1">
      <c r="A1245" s="11">
        <v>1239</v>
      </c>
      <c r="B1245" s="12" t="s">
        <v>147</v>
      </c>
      <c r="C1245" s="57" t="s">
        <v>180</v>
      </c>
      <c r="D1245" s="57">
        <v>4</v>
      </c>
      <c r="E1245" s="58" t="s">
        <v>4309</v>
      </c>
      <c r="F1245" s="57" t="s">
        <v>419</v>
      </c>
      <c r="G1245" s="57" t="s">
        <v>18</v>
      </c>
      <c r="H1245" s="103">
        <v>418082000</v>
      </c>
      <c r="I1245" s="103"/>
      <c r="J1245" s="103"/>
      <c r="K1245" s="103">
        <f t="shared" si="40"/>
        <v>418082000</v>
      </c>
      <c r="L1245" s="63"/>
    </row>
    <row r="1246" spans="1:12" ht="18" customHeight="1">
      <c r="A1246" s="11">
        <v>1240</v>
      </c>
      <c r="B1246" s="57" t="s">
        <v>147</v>
      </c>
      <c r="C1246" s="57" t="s">
        <v>200</v>
      </c>
      <c r="D1246" s="57">
        <v>4</v>
      </c>
      <c r="E1246" s="58" t="s">
        <v>4311</v>
      </c>
      <c r="F1246" s="57" t="s">
        <v>419</v>
      </c>
      <c r="G1246" s="57" t="s">
        <v>0</v>
      </c>
      <c r="H1246" s="103">
        <f>46923*9.3*1000</f>
        <v>436383900</v>
      </c>
      <c r="I1246" s="103"/>
      <c r="J1246" s="103"/>
      <c r="K1246" s="103">
        <f t="shared" si="40"/>
        <v>436383900</v>
      </c>
      <c r="L1246" s="21"/>
    </row>
    <row r="1247" spans="1:12" ht="18" customHeight="1">
      <c r="A1247" s="11">
        <v>1241</v>
      </c>
      <c r="B1247" s="11" t="s">
        <v>147</v>
      </c>
      <c r="C1247" s="11" t="s">
        <v>155</v>
      </c>
      <c r="D1247" s="11">
        <v>4</v>
      </c>
      <c r="E1247" s="13" t="s">
        <v>4310</v>
      </c>
      <c r="F1247" s="11" t="s">
        <v>419</v>
      </c>
      <c r="G1247" s="11" t="s">
        <v>0</v>
      </c>
      <c r="H1247" s="28">
        <v>429766000</v>
      </c>
      <c r="I1247" s="28">
        <v>0</v>
      </c>
      <c r="J1247" s="28">
        <v>0</v>
      </c>
      <c r="K1247" s="103">
        <f t="shared" si="40"/>
        <v>429766000</v>
      </c>
      <c r="L1247" s="63"/>
    </row>
    <row r="1248" spans="1:12" ht="18" customHeight="1">
      <c r="A1248" s="11">
        <v>1242</v>
      </c>
      <c r="B1248" s="11" t="s">
        <v>147</v>
      </c>
      <c r="C1248" s="11" t="s">
        <v>155</v>
      </c>
      <c r="D1248" s="11">
        <v>4</v>
      </c>
      <c r="E1248" s="13" t="s">
        <v>4318</v>
      </c>
      <c r="F1248" s="11" t="s">
        <v>419</v>
      </c>
      <c r="G1248" s="11" t="s">
        <v>0</v>
      </c>
      <c r="H1248" s="28">
        <v>796588867</v>
      </c>
      <c r="I1248" s="28">
        <v>0</v>
      </c>
      <c r="J1248" s="28">
        <v>0</v>
      </c>
      <c r="K1248" s="103">
        <f t="shared" si="40"/>
        <v>796588867</v>
      </c>
      <c r="L1248" s="63"/>
    </row>
    <row r="1249" spans="1:12" ht="18" customHeight="1">
      <c r="A1249" s="11">
        <v>1243</v>
      </c>
      <c r="B1249" s="11" t="s">
        <v>147</v>
      </c>
      <c r="C1249" s="11" t="s">
        <v>155</v>
      </c>
      <c r="D1249" s="11">
        <v>4</v>
      </c>
      <c r="E1249" s="13" t="s">
        <v>4305</v>
      </c>
      <c r="F1249" s="11" t="s">
        <v>419</v>
      </c>
      <c r="G1249" s="11" t="s">
        <v>0</v>
      </c>
      <c r="H1249" s="28">
        <v>98542000</v>
      </c>
      <c r="I1249" s="28">
        <v>0</v>
      </c>
      <c r="J1249" s="28">
        <v>0</v>
      </c>
      <c r="K1249" s="103">
        <f t="shared" si="40"/>
        <v>98542000</v>
      </c>
      <c r="L1249" s="63"/>
    </row>
    <row r="1250" spans="1:12" ht="18" customHeight="1">
      <c r="A1250" s="11">
        <v>1244</v>
      </c>
      <c r="B1250" s="11" t="s">
        <v>147</v>
      </c>
      <c r="C1250" s="11" t="s">
        <v>155</v>
      </c>
      <c r="D1250" s="11">
        <v>4</v>
      </c>
      <c r="E1250" s="13" t="s">
        <v>4315</v>
      </c>
      <c r="F1250" s="11" t="s">
        <v>419</v>
      </c>
      <c r="G1250" s="11" t="s">
        <v>0</v>
      </c>
      <c r="H1250" s="28">
        <v>650000000</v>
      </c>
      <c r="I1250" s="28">
        <v>0</v>
      </c>
      <c r="J1250" s="28">
        <v>0</v>
      </c>
      <c r="K1250" s="103">
        <f t="shared" si="40"/>
        <v>650000000</v>
      </c>
      <c r="L1250" s="63"/>
    </row>
    <row r="1251" spans="1:12" ht="18" customHeight="1">
      <c r="A1251" s="11">
        <v>1245</v>
      </c>
      <c r="B1251" s="32" t="s">
        <v>4435</v>
      </c>
      <c r="C1251" s="59" t="s">
        <v>170</v>
      </c>
      <c r="D1251" s="32">
        <v>4</v>
      </c>
      <c r="E1251" s="33" t="s">
        <v>4505</v>
      </c>
      <c r="F1251" s="32" t="s">
        <v>419</v>
      </c>
      <c r="G1251" s="59" t="s">
        <v>26</v>
      </c>
      <c r="H1251" s="68">
        <v>1500000000</v>
      </c>
      <c r="I1251" s="165">
        <v>0</v>
      </c>
      <c r="J1251" s="165">
        <v>0</v>
      </c>
      <c r="K1251" s="68">
        <f t="shared" si="40"/>
        <v>1500000000</v>
      </c>
      <c r="L1251" s="29"/>
    </row>
    <row r="1252" spans="1:12" ht="18" customHeight="1">
      <c r="A1252" s="11">
        <v>1246</v>
      </c>
      <c r="B1252" s="32" t="s">
        <v>4435</v>
      </c>
      <c r="C1252" s="32" t="s">
        <v>4475</v>
      </c>
      <c r="D1252" s="32">
        <v>4</v>
      </c>
      <c r="E1252" s="208" t="s">
        <v>4506</v>
      </c>
      <c r="F1252" s="42" t="s">
        <v>419</v>
      </c>
      <c r="G1252" s="32" t="s">
        <v>18</v>
      </c>
      <c r="H1252" s="35">
        <v>4631310</v>
      </c>
      <c r="I1252" s="122">
        <v>0</v>
      </c>
      <c r="J1252" s="122">
        <v>0</v>
      </c>
      <c r="K1252" s="68">
        <f t="shared" si="40"/>
        <v>4631310</v>
      </c>
      <c r="L1252" s="29"/>
    </row>
    <row r="1253" spans="1:12" ht="18" customHeight="1">
      <c r="A1253" s="11">
        <v>1247</v>
      </c>
      <c r="B1253" s="32" t="s">
        <v>14</v>
      </c>
      <c r="C1253" s="12" t="s">
        <v>15</v>
      </c>
      <c r="D1253" s="32">
        <v>5</v>
      </c>
      <c r="E1253" s="13" t="s">
        <v>1858</v>
      </c>
      <c r="F1253" s="57" t="s">
        <v>419</v>
      </c>
      <c r="G1253" s="42" t="s">
        <v>26</v>
      </c>
      <c r="H1253" s="45">
        <v>3900000000</v>
      </c>
      <c r="I1253" s="103">
        <v>0</v>
      </c>
      <c r="J1253" s="103">
        <v>0</v>
      </c>
      <c r="K1253" s="103">
        <f t="shared" si="40"/>
        <v>3900000000</v>
      </c>
      <c r="L1253" s="82"/>
    </row>
    <row r="1254" spans="1:12" ht="18" customHeight="1">
      <c r="A1254" s="11">
        <v>1248</v>
      </c>
      <c r="B1254" s="32" t="s">
        <v>14</v>
      </c>
      <c r="C1254" s="12" t="s">
        <v>15</v>
      </c>
      <c r="D1254" s="32">
        <v>5</v>
      </c>
      <c r="E1254" s="33" t="s">
        <v>1865</v>
      </c>
      <c r="F1254" s="57" t="s">
        <v>419</v>
      </c>
      <c r="G1254" s="42" t="s">
        <v>26</v>
      </c>
      <c r="H1254" s="45">
        <v>40000000</v>
      </c>
      <c r="I1254" s="103">
        <v>0</v>
      </c>
      <c r="J1254" s="103">
        <v>0</v>
      </c>
      <c r="K1254" s="103">
        <f t="shared" ref="K1254:K1285" si="41">H1254+I1254+J1254</f>
        <v>40000000</v>
      </c>
      <c r="L1254" s="29"/>
    </row>
    <row r="1255" spans="1:12" ht="18" customHeight="1">
      <c r="A1255" s="11">
        <v>1249</v>
      </c>
      <c r="B1255" s="32" t="s">
        <v>14</v>
      </c>
      <c r="C1255" s="12" t="s">
        <v>15</v>
      </c>
      <c r="D1255" s="32">
        <v>5</v>
      </c>
      <c r="E1255" s="13" t="s">
        <v>1861</v>
      </c>
      <c r="F1255" s="57" t="s">
        <v>419</v>
      </c>
      <c r="G1255" s="42" t="s">
        <v>26</v>
      </c>
      <c r="H1255" s="45">
        <v>500000000</v>
      </c>
      <c r="I1255" s="103">
        <v>0</v>
      </c>
      <c r="J1255" s="103">
        <v>0</v>
      </c>
      <c r="K1255" s="103">
        <f t="shared" si="41"/>
        <v>500000000</v>
      </c>
      <c r="L1255" s="29"/>
    </row>
    <row r="1256" spans="1:12" ht="18" customHeight="1">
      <c r="A1256" s="11">
        <v>1250</v>
      </c>
      <c r="B1256" s="32" t="s">
        <v>14</v>
      </c>
      <c r="C1256" s="12" t="s">
        <v>15</v>
      </c>
      <c r="D1256" s="32">
        <v>5</v>
      </c>
      <c r="E1256" s="33" t="s">
        <v>1866</v>
      </c>
      <c r="F1256" s="57" t="s">
        <v>419</v>
      </c>
      <c r="G1256" s="42" t="s">
        <v>26</v>
      </c>
      <c r="H1256" s="45">
        <v>40000000</v>
      </c>
      <c r="I1256" s="103">
        <v>0</v>
      </c>
      <c r="J1256" s="103">
        <v>0</v>
      </c>
      <c r="K1256" s="103">
        <f t="shared" si="41"/>
        <v>40000000</v>
      </c>
      <c r="L1256" s="29"/>
    </row>
    <row r="1257" spans="1:12" ht="18" customHeight="1">
      <c r="A1257" s="11">
        <v>1251</v>
      </c>
      <c r="B1257" s="32" t="s">
        <v>14</v>
      </c>
      <c r="C1257" s="12" t="s">
        <v>15</v>
      </c>
      <c r="D1257" s="32">
        <v>5</v>
      </c>
      <c r="E1257" s="13" t="s">
        <v>1862</v>
      </c>
      <c r="F1257" s="57" t="s">
        <v>419</v>
      </c>
      <c r="G1257" s="42" t="s">
        <v>26</v>
      </c>
      <c r="H1257" s="45">
        <v>500000000</v>
      </c>
      <c r="I1257" s="103">
        <v>0</v>
      </c>
      <c r="J1257" s="103">
        <v>0</v>
      </c>
      <c r="K1257" s="103">
        <f t="shared" si="41"/>
        <v>500000000</v>
      </c>
      <c r="L1257" s="29"/>
    </row>
    <row r="1258" spans="1:12" ht="18" customHeight="1">
      <c r="A1258" s="11">
        <v>1252</v>
      </c>
      <c r="B1258" s="32" t="s">
        <v>14</v>
      </c>
      <c r="C1258" s="12" t="s">
        <v>15</v>
      </c>
      <c r="D1258" s="32">
        <v>5</v>
      </c>
      <c r="E1258" s="13" t="s">
        <v>1857</v>
      </c>
      <c r="F1258" s="57" t="s">
        <v>419</v>
      </c>
      <c r="G1258" s="42" t="s">
        <v>26</v>
      </c>
      <c r="H1258" s="45">
        <v>3900000000</v>
      </c>
      <c r="I1258" s="103">
        <v>0</v>
      </c>
      <c r="J1258" s="103">
        <v>0</v>
      </c>
      <c r="K1258" s="103">
        <f t="shared" si="41"/>
        <v>3900000000</v>
      </c>
      <c r="L1258" s="66"/>
    </row>
    <row r="1259" spans="1:12" ht="18" customHeight="1">
      <c r="A1259" s="11">
        <v>1253</v>
      </c>
      <c r="B1259" s="32" t="s">
        <v>14</v>
      </c>
      <c r="C1259" s="12" t="s">
        <v>15</v>
      </c>
      <c r="D1259" s="32">
        <v>5</v>
      </c>
      <c r="E1259" s="33" t="s">
        <v>1863</v>
      </c>
      <c r="F1259" s="57" t="s">
        <v>419</v>
      </c>
      <c r="G1259" s="42" t="s">
        <v>26</v>
      </c>
      <c r="H1259" s="45">
        <v>40000000</v>
      </c>
      <c r="I1259" s="103">
        <v>0</v>
      </c>
      <c r="J1259" s="103">
        <v>0</v>
      </c>
      <c r="K1259" s="103">
        <f t="shared" si="41"/>
        <v>40000000</v>
      </c>
      <c r="L1259" s="29"/>
    </row>
    <row r="1260" spans="1:12" ht="18" customHeight="1">
      <c r="A1260" s="11">
        <v>1254</v>
      </c>
      <c r="B1260" s="32" t="s">
        <v>14</v>
      </c>
      <c r="C1260" s="12" t="s">
        <v>15</v>
      </c>
      <c r="D1260" s="32">
        <v>5</v>
      </c>
      <c r="E1260" s="13" t="s">
        <v>1859</v>
      </c>
      <c r="F1260" s="57" t="s">
        <v>419</v>
      </c>
      <c r="G1260" s="42" t="s">
        <v>26</v>
      </c>
      <c r="H1260" s="45">
        <v>500000000</v>
      </c>
      <c r="I1260" s="103">
        <v>0</v>
      </c>
      <c r="J1260" s="103">
        <v>0</v>
      </c>
      <c r="K1260" s="103">
        <f t="shared" si="41"/>
        <v>500000000</v>
      </c>
      <c r="L1260" s="29"/>
    </row>
    <row r="1261" spans="1:12" ht="18" customHeight="1">
      <c r="A1261" s="11">
        <v>1255</v>
      </c>
      <c r="B1261" s="32" t="s">
        <v>14</v>
      </c>
      <c r="C1261" s="12" t="s">
        <v>15</v>
      </c>
      <c r="D1261" s="32">
        <v>5</v>
      </c>
      <c r="E1261" s="33" t="s">
        <v>1864</v>
      </c>
      <c r="F1261" s="57" t="s">
        <v>419</v>
      </c>
      <c r="G1261" s="42" t="s">
        <v>26</v>
      </c>
      <c r="H1261" s="45">
        <v>40000000</v>
      </c>
      <c r="I1261" s="103">
        <v>0</v>
      </c>
      <c r="J1261" s="103">
        <v>0</v>
      </c>
      <c r="K1261" s="103">
        <f t="shared" si="41"/>
        <v>40000000</v>
      </c>
      <c r="L1261" s="29"/>
    </row>
    <row r="1262" spans="1:12" ht="18" customHeight="1">
      <c r="A1262" s="11">
        <v>1256</v>
      </c>
      <c r="B1262" s="32" t="s">
        <v>14</v>
      </c>
      <c r="C1262" s="12" t="s">
        <v>15</v>
      </c>
      <c r="D1262" s="42">
        <v>5</v>
      </c>
      <c r="E1262" s="13" t="s">
        <v>1860</v>
      </c>
      <c r="F1262" s="57" t="s">
        <v>419</v>
      </c>
      <c r="G1262" s="42" t="s">
        <v>26</v>
      </c>
      <c r="H1262" s="45">
        <v>500000000</v>
      </c>
      <c r="I1262" s="103">
        <v>0</v>
      </c>
      <c r="J1262" s="103">
        <v>0</v>
      </c>
      <c r="K1262" s="103">
        <f t="shared" si="41"/>
        <v>500000000</v>
      </c>
      <c r="L1262" s="200"/>
    </row>
    <row r="1263" spans="1:12" ht="18" customHeight="1">
      <c r="A1263" s="11">
        <v>1257</v>
      </c>
      <c r="B1263" s="12" t="s">
        <v>14</v>
      </c>
      <c r="C1263" s="12" t="s">
        <v>15</v>
      </c>
      <c r="D1263" s="12">
        <v>5</v>
      </c>
      <c r="E1263" s="109" t="s">
        <v>1706</v>
      </c>
      <c r="F1263" s="32" t="s">
        <v>419</v>
      </c>
      <c r="G1263" s="12" t="s">
        <v>18</v>
      </c>
      <c r="H1263" s="44">
        <v>5000000000</v>
      </c>
      <c r="I1263" s="227"/>
      <c r="J1263" s="227"/>
      <c r="K1263" s="68">
        <f t="shared" si="41"/>
        <v>5000000000</v>
      </c>
      <c r="L1263" s="12"/>
    </row>
    <row r="1264" spans="1:12" ht="18" customHeight="1">
      <c r="A1264" s="11">
        <v>1258</v>
      </c>
      <c r="B1264" s="57" t="s">
        <v>298</v>
      </c>
      <c r="C1264" s="57" t="s">
        <v>299</v>
      </c>
      <c r="D1264" s="57">
        <v>5</v>
      </c>
      <c r="E1264" s="80" t="s">
        <v>509</v>
      </c>
      <c r="F1264" s="57" t="s">
        <v>419</v>
      </c>
      <c r="G1264" s="57" t="s">
        <v>18</v>
      </c>
      <c r="H1264" s="72">
        <v>40000000</v>
      </c>
      <c r="I1264" s="72"/>
      <c r="J1264" s="72"/>
      <c r="K1264" s="72">
        <f t="shared" si="41"/>
        <v>40000000</v>
      </c>
      <c r="L1264" s="69"/>
    </row>
    <row r="1265" spans="1:12" ht="18" customHeight="1">
      <c r="A1265" s="11">
        <v>1259</v>
      </c>
      <c r="B1265" s="57" t="s">
        <v>298</v>
      </c>
      <c r="C1265" s="57" t="s">
        <v>383</v>
      </c>
      <c r="D1265" s="57">
        <v>5</v>
      </c>
      <c r="E1265" s="13" t="s">
        <v>508</v>
      </c>
      <c r="F1265" s="57" t="s">
        <v>419</v>
      </c>
      <c r="G1265" s="57" t="s">
        <v>1</v>
      </c>
      <c r="H1265" s="72">
        <v>24473050</v>
      </c>
      <c r="I1265" s="72"/>
      <c r="J1265" s="72"/>
      <c r="K1265" s="72">
        <f t="shared" si="41"/>
        <v>24473050</v>
      </c>
      <c r="L1265" s="69"/>
    </row>
    <row r="1266" spans="1:12" ht="18" customHeight="1">
      <c r="A1266" s="11">
        <v>1260</v>
      </c>
      <c r="B1266" s="57" t="s">
        <v>21</v>
      </c>
      <c r="C1266" s="57" t="s">
        <v>383</v>
      </c>
      <c r="D1266" s="57">
        <v>5</v>
      </c>
      <c r="E1266" s="13" t="s">
        <v>394</v>
      </c>
      <c r="F1266" s="57" t="s">
        <v>419</v>
      </c>
      <c r="G1266" s="57" t="s">
        <v>1</v>
      </c>
      <c r="H1266" s="72">
        <v>45449951</v>
      </c>
      <c r="I1266" s="72"/>
      <c r="J1266" s="72"/>
      <c r="K1266" s="72">
        <f t="shared" si="41"/>
        <v>45449951</v>
      </c>
      <c r="L1266" s="69"/>
    </row>
    <row r="1267" spans="1:12" ht="18" customHeight="1">
      <c r="A1267" s="11">
        <v>1261</v>
      </c>
      <c r="B1267" s="32" t="s">
        <v>36</v>
      </c>
      <c r="C1267" s="11" t="s">
        <v>524</v>
      </c>
      <c r="D1267" s="32">
        <v>5</v>
      </c>
      <c r="E1267" s="39" t="s">
        <v>861</v>
      </c>
      <c r="F1267" s="32" t="s">
        <v>469</v>
      </c>
      <c r="G1267" s="32" t="s">
        <v>26</v>
      </c>
      <c r="H1267" s="45">
        <v>50000000</v>
      </c>
      <c r="I1267" s="45"/>
      <c r="J1267" s="45"/>
      <c r="K1267" s="45">
        <f t="shared" si="41"/>
        <v>50000000</v>
      </c>
      <c r="L1267" s="29"/>
    </row>
    <row r="1268" spans="1:12" ht="18" customHeight="1">
      <c r="A1268" s="11">
        <v>1262</v>
      </c>
      <c r="B1268" s="32" t="s">
        <v>36</v>
      </c>
      <c r="C1268" s="11" t="s">
        <v>524</v>
      </c>
      <c r="D1268" s="32">
        <v>5</v>
      </c>
      <c r="E1268" s="39" t="s">
        <v>860</v>
      </c>
      <c r="F1268" s="32" t="s">
        <v>469</v>
      </c>
      <c r="G1268" s="32" t="s">
        <v>26</v>
      </c>
      <c r="H1268" s="45">
        <v>50000000</v>
      </c>
      <c r="I1268" s="45"/>
      <c r="J1268" s="45"/>
      <c r="K1268" s="45">
        <f t="shared" si="41"/>
        <v>50000000</v>
      </c>
      <c r="L1268" s="29"/>
    </row>
    <row r="1269" spans="1:12" ht="18" customHeight="1">
      <c r="A1269" s="11">
        <v>1263</v>
      </c>
      <c r="B1269" s="32" t="s">
        <v>36</v>
      </c>
      <c r="C1269" s="11" t="s">
        <v>524</v>
      </c>
      <c r="D1269" s="32">
        <v>5</v>
      </c>
      <c r="E1269" s="39" t="s">
        <v>863</v>
      </c>
      <c r="F1269" s="32" t="s">
        <v>469</v>
      </c>
      <c r="G1269" s="32" t="s">
        <v>26</v>
      </c>
      <c r="H1269" s="45">
        <v>50000000</v>
      </c>
      <c r="I1269" s="45"/>
      <c r="J1269" s="45"/>
      <c r="K1269" s="45">
        <f t="shared" si="41"/>
        <v>50000000</v>
      </c>
      <c r="L1269" s="29"/>
    </row>
    <row r="1270" spans="1:12" ht="18" customHeight="1">
      <c r="A1270" s="11">
        <v>1264</v>
      </c>
      <c r="B1270" s="32" t="s">
        <v>36</v>
      </c>
      <c r="C1270" s="11" t="s">
        <v>524</v>
      </c>
      <c r="D1270" s="32">
        <v>5</v>
      </c>
      <c r="E1270" s="39" t="s">
        <v>862</v>
      </c>
      <c r="F1270" s="32" t="s">
        <v>469</v>
      </c>
      <c r="G1270" s="32" t="s">
        <v>26</v>
      </c>
      <c r="H1270" s="45">
        <v>50000000</v>
      </c>
      <c r="I1270" s="45"/>
      <c r="J1270" s="45"/>
      <c r="K1270" s="45">
        <f t="shared" si="41"/>
        <v>50000000</v>
      </c>
      <c r="L1270" s="29"/>
    </row>
    <row r="1271" spans="1:12" ht="18" customHeight="1">
      <c r="A1271" s="11">
        <v>1265</v>
      </c>
      <c r="B1271" s="32" t="s">
        <v>36</v>
      </c>
      <c r="C1271" s="11" t="s">
        <v>524</v>
      </c>
      <c r="D1271" s="32">
        <v>5</v>
      </c>
      <c r="E1271" s="39" t="s">
        <v>865</v>
      </c>
      <c r="F1271" s="32" t="s">
        <v>469</v>
      </c>
      <c r="G1271" s="32" t="s">
        <v>26</v>
      </c>
      <c r="H1271" s="45">
        <v>50000000</v>
      </c>
      <c r="I1271" s="45"/>
      <c r="J1271" s="45"/>
      <c r="K1271" s="45">
        <f t="shared" si="41"/>
        <v>50000000</v>
      </c>
      <c r="L1271" s="29"/>
    </row>
    <row r="1272" spans="1:12" ht="18" customHeight="1">
      <c r="A1272" s="11">
        <v>1266</v>
      </c>
      <c r="B1272" s="32" t="s">
        <v>36</v>
      </c>
      <c r="C1272" s="11" t="s">
        <v>524</v>
      </c>
      <c r="D1272" s="32">
        <v>5</v>
      </c>
      <c r="E1272" s="39" t="s">
        <v>864</v>
      </c>
      <c r="F1272" s="32" t="s">
        <v>469</v>
      </c>
      <c r="G1272" s="32" t="s">
        <v>26</v>
      </c>
      <c r="H1272" s="45">
        <v>50000000</v>
      </c>
      <c r="I1272" s="45"/>
      <c r="J1272" s="45"/>
      <c r="K1272" s="45">
        <f t="shared" si="41"/>
        <v>50000000</v>
      </c>
      <c r="L1272" s="29"/>
    </row>
    <row r="1273" spans="1:12" ht="18" customHeight="1">
      <c r="A1273" s="11">
        <v>1267</v>
      </c>
      <c r="B1273" s="32" t="s">
        <v>36</v>
      </c>
      <c r="C1273" s="88" t="s">
        <v>547</v>
      </c>
      <c r="D1273" s="88">
        <v>5</v>
      </c>
      <c r="E1273" s="91" t="s">
        <v>866</v>
      </c>
      <c r="F1273" s="88" t="s">
        <v>419</v>
      </c>
      <c r="G1273" s="88" t="s">
        <v>26</v>
      </c>
      <c r="H1273" s="98">
        <v>130000000</v>
      </c>
      <c r="I1273" s="98">
        <v>0</v>
      </c>
      <c r="J1273" s="98">
        <v>0</v>
      </c>
      <c r="K1273" s="45">
        <f t="shared" si="41"/>
        <v>130000000</v>
      </c>
      <c r="L1273" s="88"/>
    </row>
    <row r="1274" spans="1:12" ht="18" customHeight="1">
      <c r="A1274" s="11">
        <v>1268</v>
      </c>
      <c r="B1274" s="32" t="s">
        <v>543</v>
      </c>
      <c r="C1274" s="32" t="s">
        <v>171</v>
      </c>
      <c r="D1274" s="32">
        <v>5</v>
      </c>
      <c r="E1274" s="39" t="s">
        <v>859</v>
      </c>
      <c r="F1274" s="32" t="s">
        <v>419</v>
      </c>
      <c r="G1274" s="32" t="s">
        <v>18</v>
      </c>
      <c r="H1274" s="45">
        <v>1900000000</v>
      </c>
      <c r="I1274" s="45"/>
      <c r="J1274" s="45">
        <v>10000000</v>
      </c>
      <c r="K1274" s="45">
        <f t="shared" si="41"/>
        <v>1910000000</v>
      </c>
      <c r="L1274" s="29"/>
    </row>
    <row r="1275" spans="1:12" ht="18" customHeight="1">
      <c r="A1275" s="11">
        <v>1269</v>
      </c>
      <c r="B1275" s="32" t="s">
        <v>36</v>
      </c>
      <c r="C1275" s="57" t="s">
        <v>563</v>
      </c>
      <c r="D1275" s="57">
        <v>5</v>
      </c>
      <c r="E1275" s="100" t="s">
        <v>867</v>
      </c>
      <c r="F1275" s="57" t="s">
        <v>419</v>
      </c>
      <c r="G1275" s="57" t="s">
        <v>26</v>
      </c>
      <c r="H1275" s="83">
        <v>170000000</v>
      </c>
      <c r="I1275" s="83">
        <v>0</v>
      </c>
      <c r="J1275" s="83">
        <v>0</v>
      </c>
      <c r="K1275" s="45">
        <f t="shared" si="41"/>
        <v>170000000</v>
      </c>
      <c r="L1275" s="57"/>
    </row>
    <row r="1276" spans="1:12" ht="18" customHeight="1">
      <c r="A1276" s="11">
        <v>1270</v>
      </c>
      <c r="B1276" s="32" t="s">
        <v>889</v>
      </c>
      <c r="C1276" s="32" t="s">
        <v>897</v>
      </c>
      <c r="D1276" s="32">
        <v>5</v>
      </c>
      <c r="E1276" s="58" t="s">
        <v>1206</v>
      </c>
      <c r="F1276" s="32" t="s">
        <v>442</v>
      </c>
      <c r="G1276" s="32" t="s">
        <v>26</v>
      </c>
      <c r="H1276" s="45">
        <v>90000000</v>
      </c>
      <c r="I1276" s="45"/>
      <c r="J1276" s="45"/>
      <c r="K1276" s="103">
        <f t="shared" si="41"/>
        <v>90000000</v>
      </c>
      <c r="L1276" s="29"/>
    </row>
    <row r="1277" spans="1:12" ht="18" customHeight="1">
      <c r="A1277" s="11">
        <v>1271</v>
      </c>
      <c r="B1277" s="32" t="s">
        <v>889</v>
      </c>
      <c r="C1277" s="32" t="s">
        <v>897</v>
      </c>
      <c r="D1277" s="32">
        <v>5</v>
      </c>
      <c r="E1277" s="58" t="s">
        <v>1196</v>
      </c>
      <c r="F1277" s="32" t="s">
        <v>442</v>
      </c>
      <c r="G1277" s="32" t="s">
        <v>26</v>
      </c>
      <c r="H1277" s="45">
        <v>20000000</v>
      </c>
      <c r="I1277" s="45"/>
      <c r="J1277" s="45"/>
      <c r="K1277" s="103">
        <f t="shared" si="41"/>
        <v>20000000</v>
      </c>
      <c r="L1277" s="29"/>
    </row>
    <row r="1278" spans="1:12" ht="18" customHeight="1">
      <c r="A1278" s="11">
        <v>1272</v>
      </c>
      <c r="B1278" s="32" t="s">
        <v>889</v>
      </c>
      <c r="C1278" s="32" t="s">
        <v>897</v>
      </c>
      <c r="D1278" s="32">
        <v>5</v>
      </c>
      <c r="E1278" s="58" t="s">
        <v>1201</v>
      </c>
      <c r="F1278" s="32" t="s">
        <v>442</v>
      </c>
      <c r="G1278" s="32" t="s">
        <v>26</v>
      </c>
      <c r="H1278" s="45">
        <v>40000000</v>
      </c>
      <c r="I1278" s="45"/>
      <c r="J1278" s="45"/>
      <c r="K1278" s="103">
        <f t="shared" si="41"/>
        <v>40000000</v>
      </c>
      <c r="L1278" s="29"/>
    </row>
    <row r="1279" spans="1:12" ht="18" customHeight="1">
      <c r="A1279" s="11">
        <v>1273</v>
      </c>
      <c r="B1279" s="32" t="s">
        <v>889</v>
      </c>
      <c r="C1279" s="32" t="s">
        <v>897</v>
      </c>
      <c r="D1279" s="11">
        <v>5</v>
      </c>
      <c r="E1279" s="13" t="s">
        <v>1189</v>
      </c>
      <c r="F1279" s="32" t="s">
        <v>417</v>
      </c>
      <c r="G1279" s="32" t="s">
        <v>65</v>
      </c>
      <c r="H1279" s="45">
        <v>2000000</v>
      </c>
      <c r="I1279" s="45">
        <v>0</v>
      </c>
      <c r="J1279" s="45">
        <v>0</v>
      </c>
      <c r="K1279" s="103">
        <f t="shared" si="41"/>
        <v>2000000</v>
      </c>
      <c r="L1279" s="69" t="s">
        <v>1105</v>
      </c>
    </row>
    <row r="1280" spans="1:12" ht="18" customHeight="1">
      <c r="A1280" s="11">
        <v>1274</v>
      </c>
      <c r="B1280" s="32" t="s">
        <v>889</v>
      </c>
      <c r="C1280" s="32" t="s">
        <v>897</v>
      </c>
      <c r="D1280" s="32">
        <v>5</v>
      </c>
      <c r="E1280" s="13" t="s">
        <v>1192</v>
      </c>
      <c r="F1280" s="32" t="s">
        <v>419</v>
      </c>
      <c r="G1280" s="68" t="s">
        <v>65</v>
      </c>
      <c r="H1280" s="45">
        <v>10000000</v>
      </c>
      <c r="I1280" s="45">
        <v>0</v>
      </c>
      <c r="J1280" s="45">
        <v>0</v>
      </c>
      <c r="K1280" s="103">
        <f t="shared" si="41"/>
        <v>10000000</v>
      </c>
      <c r="L1280" s="69" t="s">
        <v>1105</v>
      </c>
    </row>
    <row r="1281" spans="1:12" ht="18" customHeight="1">
      <c r="A1281" s="11">
        <v>1275</v>
      </c>
      <c r="B1281" s="32" t="s">
        <v>889</v>
      </c>
      <c r="C1281" s="32" t="s">
        <v>897</v>
      </c>
      <c r="D1281" s="11">
        <v>5</v>
      </c>
      <c r="E1281" s="13" t="s">
        <v>1193</v>
      </c>
      <c r="F1281" s="32" t="s">
        <v>419</v>
      </c>
      <c r="G1281" s="68" t="s">
        <v>65</v>
      </c>
      <c r="H1281" s="45">
        <v>10000000</v>
      </c>
      <c r="I1281" s="45">
        <v>0</v>
      </c>
      <c r="J1281" s="45">
        <v>0</v>
      </c>
      <c r="K1281" s="103">
        <f t="shared" si="41"/>
        <v>10000000</v>
      </c>
      <c r="L1281" s="69" t="s">
        <v>1105</v>
      </c>
    </row>
    <row r="1282" spans="1:12" ht="18" customHeight="1">
      <c r="A1282" s="11">
        <v>1276</v>
      </c>
      <c r="B1282" s="32" t="s">
        <v>889</v>
      </c>
      <c r="C1282" s="112" t="s">
        <v>991</v>
      </c>
      <c r="D1282" s="112">
        <v>5</v>
      </c>
      <c r="E1282" s="93" t="s">
        <v>1191</v>
      </c>
      <c r="F1282" s="32" t="s">
        <v>417</v>
      </c>
      <c r="G1282" s="112" t="s">
        <v>31</v>
      </c>
      <c r="H1282" s="113">
        <v>9900000</v>
      </c>
      <c r="I1282" s="113">
        <v>0</v>
      </c>
      <c r="J1282" s="113">
        <v>0</v>
      </c>
      <c r="K1282" s="103">
        <f t="shared" si="41"/>
        <v>9900000</v>
      </c>
      <c r="L1282" s="69" t="s">
        <v>696</v>
      </c>
    </row>
    <row r="1283" spans="1:12" ht="18" customHeight="1">
      <c r="A1283" s="11">
        <v>1277</v>
      </c>
      <c r="B1283" s="32" t="s">
        <v>889</v>
      </c>
      <c r="C1283" s="57" t="s">
        <v>991</v>
      </c>
      <c r="D1283" s="57">
        <v>5</v>
      </c>
      <c r="E1283" s="58" t="s">
        <v>1190</v>
      </c>
      <c r="F1283" s="32" t="s">
        <v>417</v>
      </c>
      <c r="G1283" s="57" t="s">
        <v>18</v>
      </c>
      <c r="H1283" s="103">
        <v>2579600</v>
      </c>
      <c r="I1283" s="103">
        <v>0</v>
      </c>
      <c r="J1283" s="103">
        <v>0</v>
      </c>
      <c r="K1283" s="103">
        <f t="shared" si="41"/>
        <v>2579600</v>
      </c>
      <c r="L1283" s="69"/>
    </row>
    <row r="1284" spans="1:12" ht="18" customHeight="1">
      <c r="A1284" s="11">
        <v>1278</v>
      </c>
      <c r="B1284" s="32" t="s">
        <v>889</v>
      </c>
      <c r="C1284" s="57" t="s">
        <v>991</v>
      </c>
      <c r="D1284" s="57">
        <v>5</v>
      </c>
      <c r="E1284" s="58" t="s">
        <v>1188</v>
      </c>
      <c r="F1284" s="32" t="s">
        <v>417</v>
      </c>
      <c r="G1284" s="57" t="s">
        <v>65</v>
      </c>
      <c r="H1284" s="103">
        <v>1500000</v>
      </c>
      <c r="I1284" s="103">
        <v>0</v>
      </c>
      <c r="J1284" s="103">
        <v>0</v>
      </c>
      <c r="K1284" s="103">
        <f t="shared" si="41"/>
        <v>1500000</v>
      </c>
      <c r="L1284" s="69" t="s">
        <v>1105</v>
      </c>
    </row>
    <row r="1285" spans="1:12" ht="18" customHeight="1">
      <c r="A1285" s="11">
        <v>1279</v>
      </c>
      <c r="B1285" s="32" t="s">
        <v>889</v>
      </c>
      <c r="C1285" s="57" t="s">
        <v>890</v>
      </c>
      <c r="D1285" s="57">
        <v>5</v>
      </c>
      <c r="E1285" s="58" t="s">
        <v>1202</v>
      </c>
      <c r="F1285" s="32" t="s">
        <v>419</v>
      </c>
      <c r="G1285" s="57" t="s">
        <v>0</v>
      </c>
      <c r="H1285" s="103">
        <v>50000000</v>
      </c>
      <c r="I1285" s="103"/>
      <c r="J1285" s="103"/>
      <c r="K1285" s="103">
        <f t="shared" si="41"/>
        <v>50000000</v>
      </c>
      <c r="L1285" s="29"/>
    </row>
    <row r="1286" spans="1:12" ht="18" customHeight="1">
      <c r="A1286" s="11">
        <v>1280</v>
      </c>
      <c r="B1286" s="32" t="s">
        <v>889</v>
      </c>
      <c r="C1286" s="32" t="s">
        <v>1194</v>
      </c>
      <c r="D1286" s="32">
        <v>5</v>
      </c>
      <c r="E1286" s="58" t="s">
        <v>1195</v>
      </c>
      <c r="F1286" s="32" t="s">
        <v>419</v>
      </c>
      <c r="G1286" s="32" t="s">
        <v>26</v>
      </c>
      <c r="H1286" s="45">
        <v>12122569</v>
      </c>
      <c r="I1286" s="45">
        <v>0</v>
      </c>
      <c r="J1286" s="45">
        <v>0</v>
      </c>
      <c r="K1286" s="103">
        <f t="shared" ref="K1286:K1317" si="42">H1286+I1286+J1286</f>
        <v>12122569</v>
      </c>
      <c r="L1286" s="11"/>
    </row>
    <row r="1287" spans="1:12" ht="18" customHeight="1">
      <c r="A1287" s="11">
        <v>1281</v>
      </c>
      <c r="B1287" s="32" t="s">
        <v>889</v>
      </c>
      <c r="C1287" s="57" t="s">
        <v>919</v>
      </c>
      <c r="D1287" s="57">
        <v>5</v>
      </c>
      <c r="E1287" s="100" t="s">
        <v>1205</v>
      </c>
      <c r="F1287" s="57" t="s">
        <v>417</v>
      </c>
      <c r="G1287" s="57" t="s">
        <v>26</v>
      </c>
      <c r="H1287" s="103">
        <f>64277231*1.2</f>
        <v>77132677.200000003</v>
      </c>
      <c r="I1287" s="103"/>
      <c r="J1287" s="103"/>
      <c r="K1287" s="103">
        <f t="shared" si="42"/>
        <v>77132677.200000003</v>
      </c>
      <c r="L1287" s="90"/>
    </row>
    <row r="1288" spans="1:12" ht="18" customHeight="1">
      <c r="A1288" s="11">
        <v>1282</v>
      </c>
      <c r="B1288" s="32" t="s">
        <v>889</v>
      </c>
      <c r="C1288" s="57" t="s">
        <v>919</v>
      </c>
      <c r="D1288" s="57">
        <v>5</v>
      </c>
      <c r="E1288" s="100" t="s">
        <v>1199</v>
      </c>
      <c r="F1288" s="57" t="s">
        <v>417</v>
      </c>
      <c r="G1288" s="57" t="s">
        <v>26</v>
      </c>
      <c r="H1288" s="103">
        <f>28976589*1.2</f>
        <v>34771906.799999997</v>
      </c>
      <c r="I1288" s="103"/>
      <c r="J1288" s="103"/>
      <c r="K1288" s="103">
        <f t="shared" si="42"/>
        <v>34771906.799999997</v>
      </c>
      <c r="L1288" s="82"/>
    </row>
    <row r="1289" spans="1:12" ht="18" customHeight="1">
      <c r="A1289" s="11">
        <v>1283</v>
      </c>
      <c r="B1289" s="32" t="s">
        <v>889</v>
      </c>
      <c r="C1289" s="32" t="s">
        <v>909</v>
      </c>
      <c r="D1289" s="32">
        <v>5</v>
      </c>
      <c r="E1289" s="58" t="s">
        <v>1200</v>
      </c>
      <c r="F1289" s="32" t="s">
        <v>419</v>
      </c>
      <c r="G1289" s="32" t="s">
        <v>1</v>
      </c>
      <c r="H1289" s="45">
        <v>40000000</v>
      </c>
      <c r="I1289" s="45">
        <v>0</v>
      </c>
      <c r="J1289" s="45">
        <v>0</v>
      </c>
      <c r="K1289" s="103">
        <f t="shared" si="42"/>
        <v>40000000</v>
      </c>
      <c r="L1289" s="11"/>
    </row>
    <row r="1290" spans="1:12" ht="18" customHeight="1">
      <c r="A1290" s="11">
        <v>1284</v>
      </c>
      <c r="B1290" s="32" t="s">
        <v>889</v>
      </c>
      <c r="C1290" s="57" t="s">
        <v>950</v>
      </c>
      <c r="D1290" s="57">
        <v>5</v>
      </c>
      <c r="E1290" s="13" t="s">
        <v>1204</v>
      </c>
      <c r="F1290" s="57" t="s">
        <v>419</v>
      </c>
      <c r="G1290" s="57" t="s">
        <v>0</v>
      </c>
      <c r="H1290" s="103">
        <v>70000000</v>
      </c>
      <c r="I1290" s="103"/>
      <c r="J1290" s="103"/>
      <c r="K1290" s="103">
        <f t="shared" si="42"/>
        <v>70000000</v>
      </c>
      <c r="L1290" s="69"/>
    </row>
    <row r="1291" spans="1:12" ht="18" customHeight="1">
      <c r="A1291" s="11">
        <v>1285</v>
      </c>
      <c r="B1291" s="32" t="s">
        <v>889</v>
      </c>
      <c r="C1291" s="57" t="s">
        <v>171</v>
      </c>
      <c r="D1291" s="57">
        <v>5</v>
      </c>
      <c r="E1291" s="58" t="s">
        <v>1207</v>
      </c>
      <c r="F1291" s="57" t="s">
        <v>419</v>
      </c>
      <c r="G1291" s="57" t="s">
        <v>26</v>
      </c>
      <c r="H1291" s="103">
        <v>120000000</v>
      </c>
      <c r="I1291" s="103"/>
      <c r="J1291" s="103"/>
      <c r="K1291" s="103">
        <f t="shared" si="42"/>
        <v>120000000</v>
      </c>
      <c r="L1291" s="12"/>
    </row>
    <row r="1292" spans="1:12" ht="18" customHeight="1">
      <c r="A1292" s="11">
        <v>1286</v>
      </c>
      <c r="B1292" s="32" t="s">
        <v>889</v>
      </c>
      <c r="C1292" s="57" t="s">
        <v>171</v>
      </c>
      <c r="D1292" s="57">
        <v>5</v>
      </c>
      <c r="E1292" s="58" t="s">
        <v>1198</v>
      </c>
      <c r="F1292" s="57" t="s">
        <v>419</v>
      </c>
      <c r="G1292" s="57" t="s">
        <v>65</v>
      </c>
      <c r="H1292" s="103">
        <v>33000000</v>
      </c>
      <c r="I1292" s="103">
        <v>0</v>
      </c>
      <c r="J1292" s="103">
        <v>0</v>
      </c>
      <c r="K1292" s="103">
        <f t="shared" si="42"/>
        <v>33000000</v>
      </c>
      <c r="L1292" s="69" t="s">
        <v>4654</v>
      </c>
    </row>
    <row r="1293" spans="1:12" ht="18" customHeight="1">
      <c r="A1293" s="11">
        <v>1287</v>
      </c>
      <c r="B1293" s="32" t="s">
        <v>889</v>
      </c>
      <c r="C1293" s="32" t="s">
        <v>46</v>
      </c>
      <c r="D1293" s="32">
        <v>5</v>
      </c>
      <c r="E1293" s="58" t="s">
        <v>1197</v>
      </c>
      <c r="F1293" s="32" t="s">
        <v>419</v>
      </c>
      <c r="G1293" s="57" t="s">
        <v>0</v>
      </c>
      <c r="H1293" s="45">
        <v>28000000</v>
      </c>
      <c r="I1293" s="45"/>
      <c r="J1293" s="45"/>
      <c r="K1293" s="103">
        <f t="shared" si="42"/>
        <v>28000000</v>
      </c>
      <c r="L1293" s="29"/>
    </row>
    <row r="1294" spans="1:12" ht="18" customHeight="1">
      <c r="A1294" s="11">
        <v>1288</v>
      </c>
      <c r="B1294" s="57" t="s">
        <v>889</v>
      </c>
      <c r="C1294" s="57" t="s">
        <v>971</v>
      </c>
      <c r="D1294" s="57">
        <v>5</v>
      </c>
      <c r="E1294" s="58" t="s">
        <v>1203</v>
      </c>
      <c r="F1294" s="57" t="s">
        <v>417</v>
      </c>
      <c r="G1294" s="57" t="s">
        <v>26</v>
      </c>
      <c r="H1294" s="103">
        <v>55000000</v>
      </c>
      <c r="I1294" s="103"/>
      <c r="J1294" s="103"/>
      <c r="K1294" s="103">
        <f t="shared" si="42"/>
        <v>55000000</v>
      </c>
      <c r="L1294" s="69"/>
    </row>
    <row r="1295" spans="1:12" ht="18" customHeight="1">
      <c r="A1295" s="11">
        <v>1289</v>
      </c>
      <c r="B1295" s="32" t="s">
        <v>1248</v>
      </c>
      <c r="C1295" s="32" t="s">
        <v>1284</v>
      </c>
      <c r="D1295" s="32">
        <v>5</v>
      </c>
      <c r="E1295" s="33" t="s">
        <v>1403</v>
      </c>
      <c r="F1295" s="57" t="s">
        <v>419</v>
      </c>
      <c r="G1295" s="32" t="s">
        <v>1</v>
      </c>
      <c r="H1295" s="45">
        <v>322936000</v>
      </c>
      <c r="I1295" s="45"/>
      <c r="J1295" s="45"/>
      <c r="K1295" s="35">
        <f t="shared" si="42"/>
        <v>322936000</v>
      </c>
      <c r="L1295" s="41"/>
    </row>
    <row r="1296" spans="1:12" ht="18" customHeight="1">
      <c r="A1296" s="11">
        <v>1290</v>
      </c>
      <c r="B1296" s="32" t="s">
        <v>1248</v>
      </c>
      <c r="C1296" s="32" t="s">
        <v>540</v>
      </c>
      <c r="D1296" s="32">
        <v>5</v>
      </c>
      <c r="E1296" s="33" t="s">
        <v>1404</v>
      </c>
      <c r="F1296" s="57" t="s">
        <v>419</v>
      </c>
      <c r="G1296" s="32" t="s">
        <v>31</v>
      </c>
      <c r="H1296" s="45">
        <v>1000000000</v>
      </c>
      <c r="I1296" s="45"/>
      <c r="J1296" s="45"/>
      <c r="K1296" s="35">
        <f t="shared" si="42"/>
        <v>1000000000</v>
      </c>
      <c r="L1296" s="11" t="s">
        <v>329</v>
      </c>
    </row>
    <row r="1297" spans="1:12" ht="18" customHeight="1">
      <c r="A1297" s="11">
        <v>1291</v>
      </c>
      <c r="B1297" s="32" t="s">
        <v>1248</v>
      </c>
      <c r="C1297" s="32" t="s">
        <v>193</v>
      </c>
      <c r="D1297" s="32">
        <v>5</v>
      </c>
      <c r="E1297" s="33" t="s">
        <v>1405</v>
      </c>
      <c r="F1297" s="32" t="s">
        <v>419</v>
      </c>
      <c r="G1297" s="32" t="s">
        <v>18</v>
      </c>
      <c r="H1297" s="35">
        <v>21500000</v>
      </c>
      <c r="I1297" s="35">
        <v>0</v>
      </c>
      <c r="J1297" s="35">
        <v>0</v>
      </c>
      <c r="K1297" s="35">
        <f t="shared" si="42"/>
        <v>21500000</v>
      </c>
      <c r="L1297" s="41"/>
    </row>
    <row r="1298" spans="1:12" ht="18" customHeight="1">
      <c r="A1298" s="11">
        <v>1292</v>
      </c>
      <c r="B1298" s="32" t="s">
        <v>50</v>
      </c>
      <c r="C1298" s="32" t="s">
        <v>27</v>
      </c>
      <c r="D1298" s="32">
        <v>5</v>
      </c>
      <c r="E1298" s="33" t="s">
        <v>1406</v>
      </c>
      <c r="F1298" s="32" t="s">
        <v>417</v>
      </c>
      <c r="G1298" s="32" t="s">
        <v>18</v>
      </c>
      <c r="H1298" s="35">
        <v>35000000</v>
      </c>
      <c r="I1298" s="35"/>
      <c r="J1298" s="35"/>
      <c r="K1298" s="35">
        <f t="shared" si="42"/>
        <v>35000000</v>
      </c>
      <c r="L1298" s="41"/>
    </row>
    <row r="1299" spans="1:12" ht="18" customHeight="1">
      <c r="A1299" s="11">
        <v>1293</v>
      </c>
      <c r="B1299" s="57" t="s">
        <v>1248</v>
      </c>
      <c r="C1299" s="57" t="s">
        <v>1266</v>
      </c>
      <c r="D1299" s="57">
        <v>5</v>
      </c>
      <c r="E1299" s="58" t="s">
        <v>1407</v>
      </c>
      <c r="F1299" s="32" t="s">
        <v>419</v>
      </c>
      <c r="G1299" s="57" t="s">
        <v>18</v>
      </c>
      <c r="H1299" s="103">
        <v>150000000</v>
      </c>
      <c r="I1299" s="121"/>
      <c r="J1299" s="121"/>
      <c r="K1299" s="35">
        <f t="shared" si="42"/>
        <v>150000000</v>
      </c>
      <c r="L1299" s="41"/>
    </row>
    <row r="1300" spans="1:12" ht="18" customHeight="1">
      <c r="A1300" s="11">
        <v>1294</v>
      </c>
      <c r="B1300" s="57" t="s">
        <v>1418</v>
      </c>
      <c r="C1300" s="57" t="s">
        <v>540</v>
      </c>
      <c r="D1300" s="112">
        <v>5</v>
      </c>
      <c r="E1300" s="93" t="s">
        <v>1545</v>
      </c>
      <c r="F1300" s="112" t="s">
        <v>419</v>
      </c>
      <c r="G1300" s="112" t="s">
        <v>1</v>
      </c>
      <c r="H1300" s="113">
        <v>40000000</v>
      </c>
      <c r="I1300" s="113">
        <v>0</v>
      </c>
      <c r="J1300" s="113">
        <v>0</v>
      </c>
      <c r="K1300" s="72">
        <f t="shared" si="42"/>
        <v>40000000</v>
      </c>
      <c r="L1300" s="69"/>
    </row>
    <row r="1301" spans="1:12" ht="18" customHeight="1">
      <c r="A1301" s="11">
        <v>1295</v>
      </c>
      <c r="B1301" s="12" t="s">
        <v>1418</v>
      </c>
      <c r="C1301" s="12" t="s">
        <v>1437</v>
      </c>
      <c r="D1301" s="12">
        <v>5</v>
      </c>
      <c r="E1301" s="13" t="s">
        <v>1542</v>
      </c>
      <c r="F1301" s="12" t="s">
        <v>419</v>
      </c>
      <c r="G1301" s="12" t="s">
        <v>26</v>
      </c>
      <c r="H1301" s="44">
        <v>25000000</v>
      </c>
      <c r="I1301" s="44"/>
      <c r="J1301" s="12"/>
      <c r="K1301" s="72">
        <f t="shared" si="42"/>
        <v>25000000</v>
      </c>
      <c r="L1301" s="12"/>
    </row>
    <row r="1302" spans="1:12" ht="18" customHeight="1">
      <c r="A1302" s="11">
        <v>1296</v>
      </c>
      <c r="B1302" s="12" t="s">
        <v>1418</v>
      </c>
      <c r="C1302" s="12" t="s">
        <v>1437</v>
      </c>
      <c r="D1302" s="12">
        <v>5</v>
      </c>
      <c r="E1302" s="13" t="s">
        <v>1543</v>
      </c>
      <c r="F1302" s="12" t="s">
        <v>419</v>
      </c>
      <c r="G1302" s="12" t="s">
        <v>26</v>
      </c>
      <c r="H1302" s="44">
        <v>4000000</v>
      </c>
      <c r="I1302" s="44"/>
      <c r="J1302" s="12"/>
      <c r="K1302" s="72">
        <f t="shared" si="42"/>
        <v>4000000</v>
      </c>
      <c r="L1302" s="12"/>
    </row>
    <row r="1303" spans="1:12" ht="18" customHeight="1">
      <c r="A1303" s="11">
        <v>1297</v>
      </c>
      <c r="B1303" s="12" t="s">
        <v>1418</v>
      </c>
      <c r="C1303" s="12" t="s">
        <v>1437</v>
      </c>
      <c r="D1303" s="12">
        <v>5</v>
      </c>
      <c r="E1303" s="13" t="s">
        <v>1544</v>
      </c>
      <c r="F1303" s="12" t="s">
        <v>419</v>
      </c>
      <c r="G1303" s="12" t="s">
        <v>26</v>
      </c>
      <c r="H1303" s="44">
        <v>4000000</v>
      </c>
      <c r="I1303" s="44"/>
      <c r="J1303" s="12"/>
      <c r="K1303" s="72">
        <f t="shared" si="42"/>
        <v>4000000</v>
      </c>
      <c r="L1303" s="12"/>
    </row>
    <row r="1304" spans="1:12" ht="18" customHeight="1">
      <c r="A1304" s="11">
        <v>1298</v>
      </c>
      <c r="B1304" s="57" t="s">
        <v>1418</v>
      </c>
      <c r="C1304" s="12" t="s">
        <v>1419</v>
      </c>
      <c r="D1304" s="12">
        <v>5</v>
      </c>
      <c r="E1304" s="13" t="s">
        <v>1541</v>
      </c>
      <c r="F1304" s="12" t="s">
        <v>419</v>
      </c>
      <c r="G1304" s="12" t="s">
        <v>1</v>
      </c>
      <c r="H1304" s="44">
        <v>10000000</v>
      </c>
      <c r="I1304" s="44"/>
      <c r="J1304" s="44"/>
      <c r="K1304" s="72">
        <f t="shared" si="42"/>
        <v>10000000</v>
      </c>
      <c r="L1304" s="12"/>
    </row>
    <row r="1305" spans="1:12" ht="18" customHeight="1">
      <c r="A1305" s="11">
        <v>1299</v>
      </c>
      <c r="B1305" s="32" t="s">
        <v>1556</v>
      </c>
      <c r="C1305" s="32" t="s">
        <v>321</v>
      </c>
      <c r="D1305" s="32">
        <v>5</v>
      </c>
      <c r="E1305" s="33" t="s">
        <v>1568</v>
      </c>
      <c r="F1305" s="32" t="s">
        <v>417</v>
      </c>
      <c r="G1305" s="32" t="s">
        <v>26</v>
      </c>
      <c r="H1305" s="45">
        <v>16000000</v>
      </c>
      <c r="I1305" s="45">
        <v>0</v>
      </c>
      <c r="J1305" s="45">
        <v>0</v>
      </c>
      <c r="K1305" s="45">
        <f t="shared" si="42"/>
        <v>16000000</v>
      </c>
      <c r="L1305" s="29"/>
    </row>
    <row r="1306" spans="1:12" ht="18" customHeight="1">
      <c r="A1306" s="11">
        <v>1300</v>
      </c>
      <c r="B1306" s="112" t="s">
        <v>1556</v>
      </c>
      <c r="C1306" s="112" t="s">
        <v>1557</v>
      </c>
      <c r="D1306" s="112">
        <v>5</v>
      </c>
      <c r="E1306" s="93" t="s">
        <v>1567</v>
      </c>
      <c r="F1306" s="112" t="s">
        <v>417</v>
      </c>
      <c r="G1306" s="112" t="s">
        <v>26</v>
      </c>
      <c r="H1306" s="130">
        <v>27000000</v>
      </c>
      <c r="I1306" s="130">
        <v>0</v>
      </c>
      <c r="J1306" s="130">
        <v>0</v>
      </c>
      <c r="K1306" s="130">
        <f t="shared" si="42"/>
        <v>27000000</v>
      </c>
      <c r="L1306" s="29"/>
    </row>
    <row r="1307" spans="1:12" ht="18" customHeight="1">
      <c r="A1307" s="11">
        <v>1301</v>
      </c>
      <c r="B1307" s="32" t="s">
        <v>182</v>
      </c>
      <c r="C1307" s="32" t="s">
        <v>184</v>
      </c>
      <c r="D1307" s="32">
        <v>5</v>
      </c>
      <c r="E1307" s="33" t="s">
        <v>1566</v>
      </c>
      <c r="F1307" s="32" t="s">
        <v>419</v>
      </c>
      <c r="G1307" s="32" t="s">
        <v>26</v>
      </c>
      <c r="H1307" s="45">
        <v>28000000</v>
      </c>
      <c r="I1307" s="45">
        <v>0</v>
      </c>
      <c r="J1307" s="45">
        <v>0</v>
      </c>
      <c r="K1307" s="103">
        <f t="shared" si="42"/>
        <v>28000000</v>
      </c>
      <c r="L1307" s="29"/>
    </row>
    <row r="1308" spans="1:12" ht="18" customHeight="1">
      <c r="A1308" s="11">
        <v>1302</v>
      </c>
      <c r="B1308" s="57" t="s">
        <v>1556</v>
      </c>
      <c r="C1308" s="57" t="s">
        <v>1564</v>
      </c>
      <c r="D1308" s="57">
        <v>5</v>
      </c>
      <c r="E1308" s="58" t="s">
        <v>1565</v>
      </c>
      <c r="F1308" s="57" t="s">
        <v>149</v>
      </c>
      <c r="G1308" s="57" t="s">
        <v>18</v>
      </c>
      <c r="H1308" s="103">
        <v>30000000</v>
      </c>
      <c r="I1308" s="103">
        <v>0</v>
      </c>
      <c r="J1308" s="103">
        <v>0</v>
      </c>
      <c r="K1308" s="103">
        <f t="shared" si="42"/>
        <v>30000000</v>
      </c>
      <c r="L1308" s="29"/>
    </row>
    <row r="1309" spans="1:12" ht="18" customHeight="1">
      <c r="A1309" s="11">
        <v>1303</v>
      </c>
      <c r="B1309" s="42" t="s">
        <v>58</v>
      </c>
      <c r="C1309" s="11" t="s">
        <v>1638</v>
      </c>
      <c r="D1309" s="32">
        <v>5</v>
      </c>
      <c r="E1309" s="20" t="s">
        <v>1851</v>
      </c>
      <c r="F1309" s="42" t="s">
        <v>419</v>
      </c>
      <c r="G1309" s="42" t="s">
        <v>0</v>
      </c>
      <c r="H1309" s="45">
        <v>1200000000</v>
      </c>
      <c r="I1309" s="45"/>
      <c r="J1309" s="45"/>
      <c r="K1309" s="45">
        <f t="shared" si="42"/>
        <v>1200000000</v>
      </c>
      <c r="L1309" s="29"/>
    </row>
    <row r="1310" spans="1:12" ht="18" customHeight="1">
      <c r="A1310" s="11">
        <v>1304</v>
      </c>
      <c r="B1310" s="42" t="s">
        <v>58</v>
      </c>
      <c r="C1310" s="11" t="s">
        <v>1638</v>
      </c>
      <c r="D1310" s="32">
        <v>5</v>
      </c>
      <c r="E1310" s="20" t="s">
        <v>1850</v>
      </c>
      <c r="F1310" s="42" t="s">
        <v>419</v>
      </c>
      <c r="G1310" s="42" t="s">
        <v>0</v>
      </c>
      <c r="H1310" s="45">
        <v>3500000000</v>
      </c>
      <c r="I1310" s="45"/>
      <c r="J1310" s="45"/>
      <c r="K1310" s="45">
        <f t="shared" si="42"/>
        <v>3500000000</v>
      </c>
      <c r="L1310" s="29"/>
    </row>
    <row r="1311" spans="1:12" ht="18" customHeight="1">
      <c r="A1311" s="11">
        <v>1305</v>
      </c>
      <c r="B1311" s="57" t="s">
        <v>58</v>
      </c>
      <c r="C1311" s="11" t="s">
        <v>1638</v>
      </c>
      <c r="D1311" s="57">
        <v>5</v>
      </c>
      <c r="E1311" s="58" t="s">
        <v>1852</v>
      </c>
      <c r="F1311" s="57" t="s">
        <v>419</v>
      </c>
      <c r="G1311" s="57" t="s">
        <v>0</v>
      </c>
      <c r="H1311" s="103">
        <v>80000000</v>
      </c>
      <c r="I1311" s="103"/>
      <c r="J1311" s="103"/>
      <c r="K1311" s="103">
        <f t="shared" si="42"/>
        <v>80000000</v>
      </c>
      <c r="L1311" s="69"/>
    </row>
    <row r="1312" spans="1:12" ht="18" customHeight="1">
      <c r="A1312" s="11">
        <v>1306</v>
      </c>
      <c r="B1312" s="32" t="s">
        <v>58</v>
      </c>
      <c r="C1312" s="57" t="s">
        <v>1642</v>
      </c>
      <c r="D1312" s="32">
        <v>5</v>
      </c>
      <c r="E1312" s="33" t="s">
        <v>1853</v>
      </c>
      <c r="F1312" s="32" t="s">
        <v>419</v>
      </c>
      <c r="G1312" s="32" t="s">
        <v>0</v>
      </c>
      <c r="H1312" s="132">
        <v>200000000</v>
      </c>
      <c r="I1312" s="45">
        <v>0</v>
      </c>
      <c r="J1312" s="45">
        <v>0</v>
      </c>
      <c r="K1312" s="45">
        <f t="shared" si="42"/>
        <v>200000000</v>
      </c>
      <c r="L1312" s="29"/>
    </row>
    <row r="1313" spans="1:12" ht="18" customHeight="1">
      <c r="A1313" s="11">
        <v>1307</v>
      </c>
      <c r="B1313" s="57" t="s">
        <v>58</v>
      </c>
      <c r="C1313" s="57" t="s">
        <v>1642</v>
      </c>
      <c r="D1313" s="57">
        <v>5</v>
      </c>
      <c r="E1313" s="58" t="s">
        <v>1854</v>
      </c>
      <c r="F1313" s="57" t="s">
        <v>419</v>
      </c>
      <c r="G1313" s="57" t="s">
        <v>18</v>
      </c>
      <c r="H1313" s="103">
        <f>12100000000*0.05</f>
        <v>605000000</v>
      </c>
      <c r="I1313" s="103"/>
      <c r="J1313" s="103"/>
      <c r="K1313" s="103">
        <f t="shared" si="42"/>
        <v>605000000</v>
      </c>
      <c r="L1313" s="69"/>
    </row>
    <row r="1314" spans="1:12" ht="18" customHeight="1">
      <c r="A1314" s="11">
        <v>1308</v>
      </c>
      <c r="B1314" s="57" t="s">
        <v>58</v>
      </c>
      <c r="C1314" s="57" t="s">
        <v>1642</v>
      </c>
      <c r="D1314" s="57">
        <v>5</v>
      </c>
      <c r="E1314" s="58" t="s">
        <v>1855</v>
      </c>
      <c r="F1314" s="57" t="s">
        <v>417</v>
      </c>
      <c r="G1314" s="57" t="s">
        <v>18</v>
      </c>
      <c r="H1314" s="103">
        <v>150000000</v>
      </c>
      <c r="I1314" s="103"/>
      <c r="J1314" s="103"/>
      <c r="K1314" s="103">
        <f t="shared" si="42"/>
        <v>150000000</v>
      </c>
      <c r="L1314" s="69"/>
    </row>
    <row r="1315" spans="1:12" ht="18" customHeight="1">
      <c r="A1315" s="11">
        <v>1309</v>
      </c>
      <c r="B1315" s="57" t="s">
        <v>58</v>
      </c>
      <c r="C1315" s="57" t="s">
        <v>1642</v>
      </c>
      <c r="D1315" s="57">
        <v>5</v>
      </c>
      <c r="E1315" s="58" t="s">
        <v>1856</v>
      </c>
      <c r="F1315" s="57" t="s">
        <v>419</v>
      </c>
      <c r="G1315" s="57" t="s">
        <v>18</v>
      </c>
      <c r="H1315" s="103">
        <v>80000000</v>
      </c>
      <c r="I1315" s="103"/>
      <c r="J1315" s="103"/>
      <c r="K1315" s="103">
        <f t="shared" si="42"/>
        <v>80000000</v>
      </c>
      <c r="L1315" s="69"/>
    </row>
    <row r="1316" spans="1:12" ht="18" customHeight="1">
      <c r="A1316" s="11">
        <v>1310</v>
      </c>
      <c r="B1316" s="57" t="s">
        <v>58</v>
      </c>
      <c r="C1316" s="57" t="s">
        <v>66</v>
      </c>
      <c r="D1316" s="57">
        <v>5</v>
      </c>
      <c r="E1316" s="58" t="s">
        <v>1867</v>
      </c>
      <c r="F1316" s="57" t="s">
        <v>419</v>
      </c>
      <c r="G1316" s="57" t="s">
        <v>18</v>
      </c>
      <c r="H1316" s="103">
        <v>9600000000</v>
      </c>
      <c r="I1316" s="103"/>
      <c r="J1316" s="103"/>
      <c r="K1316" s="103">
        <f t="shared" si="42"/>
        <v>9600000000</v>
      </c>
      <c r="L1316" s="29"/>
    </row>
    <row r="1317" spans="1:12" ht="18" customHeight="1">
      <c r="A1317" s="11">
        <v>1311</v>
      </c>
      <c r="B1317" s="59" t="s">
        <v>1919</v>
      </c>
      <c r="C1317" s="59" t="s">
        <v>1958</v>
      </c>
      <c r="D1317" s="59">
        <v>5</v>
      </c>
      <c r="E1317" s="47" t="s">
        <v>2040</v>
      </c>
      <c r="F1317" s="59" t="s">
        <v>419</v>
      </c>
      <c r="G1317" s="59" t="s">
        <v>26</v>
      </c>
      <c r="H1317" s="165">
        <v>32000000</v>
      </c>
      <c r="I1317" s="165"/>
      <c r="J1317" s="165"/>
      <c r="K1317" s="165">
        <f t="shared" si="42"/>
        <v>32000000</v>
      </c>
      <c r="L1317" s="46"/>
    </row>
    <row r="1318" spans="1:12" ht="18" customHeight="1">
      <c r="A1318" s="11">
        <v>1312</v>
      </c>
      <c r="B1318" s="59" t="s">
        <v>1919</v>
      </c>
      <c r="C1318" s="59" t="s">
        <v>2037</v>
      </c>
      <c r="D1318" s="59">
        <v>5</v>
      </c>
      <c r="E1318" s="47" t="s">
        <v>2038</v>
      </c>
      <c r="F1318" s="59" t="s">
        <v>419</v>
      </c>
      <c r="G1318" s="59" t="s">
        <v>26</v>
      </c>
      <c r="H1318" s="165">
        <v>77073447</v>
      </c>
      <c r="I1318" s="165">
        <v>0</v>
      </c>
      <c r="J1318" s="165">
        <v>0</v>
      </c>
      <c r="K1318" s="165">
        <f t="shared" ref="K1318:K1349" si="43">H1318+I1318+J1318</f>
        <v>77073447</v>
      </c>
      <c r="L1318" s="46"/>
    </row>
    <row r="1319" spans="1:12" ht="18" customHeight="1">
      <c r="A1319" s="11">
        <v>1313</v>
      </c>
      <c r="B1319" s="59" t="s">
        <v>1919</v>
      </c>
      <c r="C1319" s="59" t="s">
        <v>2041</v>
      </c>
      <c r="D1319" s="59">
        <v>5</v>
      </c>
      <c r="E1319" s="47" t="s">
        <v>2042</v>
      </c>
      <c r="F1319" s="59" t="s">
        <v>419</v>
      </c>
      <c r="G1319" s="59" t="s">
        <v>18</v>
      </c>
      <c r="H1319" s="165">
        <v>30000000</v>
      </c>
      <c r="I1319" s="165">
        <v>0</v>
      </c>
      <c r="J1319" s="165">
        <v>0</v>
      </c>
      <c r="K1319" s="165">
        <f t="shared" si="43"/>
        <v>30000000</v>
      </c>
      <c r="L1319" s="29"/>
    </row>
    <row r="1320" spans="1:12" ht="18" customHeight="1">
      <c r="A1320" s="11">
        <v>1314</v>
      </c>
      <c r="B1320" s="59" t="s">
        <v>1919</v>
      </c>
      <c r="C1320" s="59" t="s">
        <v>2041</v>
      </c>
      <c r="D1320" s="59">
        <v>5</v>
      </c>
      <c r="E1320" s="47" t="s">
        <v>2043</v>
      </c>
      <c r="F1320" s="59" t="s">
        <v>419</v>
      </c>
      <c r="G1320" s="59" t="s">
        <v>18</v>
      </c>
      <c r="H1320" s="165">
        <v>80000000</v>
      </c>
      <c r="I1320" s="165">
        <v>0</v>
      </c>
      <c r="J1320" s="165">
        <v>0</v>
      </c>
      <c r="K1320" s="165">
        <f t="shared" si="43"/>
        <v>80000000</v>
      </c>
      <c r="L1320" s="29"/>
    </row>
    <row r="1321" spans="1:12" ht="18" customHeight="1">
      <c r="A1321" s="11">
        <v>1315</v>
      </c>
      <c r="B1321" s="59" t="s">
        <v>1919</v>
      </c>
      <c r="C1321" s="59" t="s">
        <v>115</v>
      </c>
      <c r="D1321" s="59">
        <v>5</v>
      </c>
      <c r="E1321" s="47" t="s">
        <v>2047</v>
      </c>
      <c r="F1321" s="59" t="s">
        <v>419</v>
      </c>
      <c r="G1321" s="59" t="s">
        <v>1</v>
      </c>
      <c r="H1321" s="165">
        <v>141534000</v>
      </c>
      <c r="I1321" s="165">
        <v>0</v>
      </c>
      <c r="J1321" s="165">
        <v>0</v>
      </c>
      <c r="K1321" s="165">
        <f t="shared" si="43"/>
        <v>141534000</v>
      </c>
      <c r="L1321" s="59"/>
    </row>
    <row r="1322" spans="1:12" ht="18" customHeight="1">
      <c r="A1322" s="11">
        <v>1316</v>
      </c>
      <c r="B1322" s="59" t="s">
        <v>1919</v>
      </c>
      <c r="C1322" s="59" t="s">
        <v>115</v>
      </c>
      <c r="D1322" s="59">
        <v>5</v>
      </c>
      <c r="E1322" s="47" t="s">
        <v>2048</v>
      </c>
      <c r="F1322" s="59" t="s">
        <v>419</v>
      </c>
      <c r="G1322" s="59" t="s">
        <v>1</v>
      </c>
      <c r="H1322" s="165">
        <v>27037000</v>
      </c>
      <c r="I1322" s="165">
        <v>2919000</v>
      </c>
      <c r="J1322" s="165">
        <v>0</v>
      </c>
      <c r="K1322" s="165">
        <f t="shared" si="43"/>
        <v>29956000</v>
      </c>
      <c r="L1322" s="59"/>
    </row>
    <row r="1323" spans="1:12" ht="18" customHeight="1">
      <c r="A1323" s="11">
        <v>1317</v>
      </c>
      <c r="B1323" s="59" t="s">
        <v>1919</v>
      </c>
      <c r="C1323" s="59" t="s">
        <v>115</v>
      </c>
      <c r="D1323" s="59">
        <v>5</v>
      </c>
      <c r="E1323" s="47" t="s">
        <v>2049</v>
      </c>
      <c r="F1323" s="59" t="s">
        <v>417</v>
      </c>
      <c r="G1323" s="59" t="s">
        <v>1</v>
      </c>
      <c r="H1323" s="165">
        <v>32920000</v>
      </c>
      <c r="I1323" s="165">
        <v>0</v>
      </c>
      <c r="J1323" s="165">
        <v>0</v>
      </c>
      <c r="K1323" s="165">
        <f t="shared" si="43"/>
        <v>32920000</v>
      </c>
      <c r="L1323" s="59"/>
    </row>
    <row r="1324" spans="1:12" ht="18" customHeight="1">
      <c r="A1324" s="11">
        <v>1318</v>
      </c>
      <c r="B1324" s="59" t="s">
        <v>1919</v>
      </c>
      <c r="C1324" s="46" t="s">
        <v>115</v>
      </c>
      <c r="D1324" s="46">
        <v>5</v>
      </c>
      <c r="E1324" s="53" t="s">
        <v>2053</v>
      </c>
      <c r="F1324" s="59" t="s">
        <v>419</v>
      </c>
      <c r="G1324" s="59" t="s">
        <v>26</v>
      </c>
      <c r="H1324" s="165">
        <v>39687000</v>
      </c>
      <c r="I1324" s="165">
        <v>0</v>
      </c>
      <c r="J1324" s="165">
        <v>0</v>
      </c>
      <c r="K1324" s="165">
        <f t="shared" si="43"/>
        <v>39687000</v>
      </c>
      <c r="L1324" s="59"/>
    </row>
    <row r="1325" spans="1:12" ht="18" customHeight="1">
      <c r="A1325" s="11">
        <v>1319</v>
      </c>
      <c r="B1325" s="59" t="s">
        <v>1919</v>
      </c>
      <c r="C1325" s="46" t="s">
        <v>115</v>
      </c>
      <c r="D1325" s="46">
        <v>5</v>
      </c>
      <c r="E1325" s="53" t="s">
        <v>2051</v>
      </c>
      <c r="F1325" s="59" t="s">
        <v>419</v>
      </c>
      <c r="G1325" s="59" t="s">
        <v>0</v>
      </c>
      <c r="H1325" s="165">
        <v>261979798</v>
      </c>
      <c r="I1325" s="165">
        <v>0</v>
      </c>
      <c r="J1325" s="165">
        <v>0</v>
      </c>
      <c r="K1325" s="165">
        <f t="shared" si="43"/>
        <v>261979798</v>
      </c>
      <c r="L1325" s="59"/>
    </row>
    <row r="1326" spans="1:12" ht="18" customHeight="1">
      <c r="A1326" s="11">
        <v>1320</v>
      </c>
      <c r="B1326" s="59" t="s">
        <v>1919</v>
      </c>
      <c r="C1326" s="46" t="s">
        <v>115</v>
      </c>
      <c r="D1326" s="46">
        <v>5</v>
      </c>
      <c r="E1326" s="53" t="s">
        <v>2052</v>
      </c>
      <c r="F1326" s="59" t="s">
        <v>419</v>
      </c>
      <c r="G1326" s="59" t="s">
        <v>26</v>
      </c>
      <c r="H1326" s="165">
        <v>92040000</v>
      </c>
      <c r="I1326" s="165">
        <v>4091000</v>
      </c>
      <c r="J1326" s="165">
        <v>0</v>
      </c>
      <c r="K1326" s="165">
        <f t="shared" si="43"/>
        <v>96131000</v>
      </c>
      <c r="L1326" s="59"/>
    </row>
    <row r="1327" spans="1:12" ht="18" customHeight="1">
      <c r="A1327" s="11">
        <v>1321</v>
      </c>
      <c r="B1327" s="59" t="s">
        <v>1919</v>
      </c>
      <c r="C1327" s="46" t="s">
        <v>115</v>
      </c>
      <c r="D1327" s="46">
        <v>5</v>
      </c>
      <c r="E1327" s="53" t="s">
        <v>2054</v>
      </c>
      <c r="F1327" s="59" t="s">
        <v>419</v>
      </c>
      <c r="G1327" s="59" t="s">
        <v>26</v>
      </c>
      <c r="H1327" s="165">
        <v>87752000</v>
      </c>
      <c r="I1327" s="165">
        <v>0</v>
      </c>
      <c r="J1327" s="165">
        <v>0</v>
      </c>
      <c r="K1327" s="165">
        <f t="shared" si="43"/>
        <v>87752000</v>
      </c>
      <c r="L1327" s="59"/>
    </row>
    <row r="1328" spans="1:12" ht="18" customHeight="1">
      <c r="A1328" s="11">
        <v>1322</v>
      </c>
      <c r="B1328" s="59" t="s">
        <v>1919</v>
      </c>
      <c r="C1328" s="46" t="s">
        <v>115</v>
      </c>
      <c r="D1328" s="46">
        <v>5</v>
      </c>
      <c r="E1328" s="53" t="s">
        <v>2050</v>
      </c>
      <c r="F1328" s="59" t="s">
        <v>419</v>
      </c>
      <c r="G1328" s="59" t="s">
        <v>26</v>
      </c>
      <c r="H1328" s="165">
        <v>26474000</v>
      </c>
      <c r="I1328" s="165">
        <v>0</v>
      </c>
      <c r="J1328" s="165">
        <v>0</v>
      </c>
      <c r="K1328" s="165">
        <f t="shared" si="43"/>
        <v>26474000</v>
      </c>
      <c r="L1328" s="59"/>
    </row>
    <row r="1329" spans="1:12" ht="18" customHeight="1">
      <c r="A1329" s="11">
        <v>1323</v>
      </c>
      <c r="B1329" s="59" t="s">
        <v>1919</v>
      </c>
      <c r="C1329" s="59" t="s">
        <v>115</v>
      </c>
      <c r="D1329" s="59">
        <v>5</v>
      </c>
      <c r="E1329" s="47" t="s">
        <v>2044</v>
      </c>
      <c r="F1329" s="59" t="s">
        <v>419</v>
      </c>
      <c r="G1329" s="59" t="s">
        <v>1</v>
      </c>
      <c r="H1329" s="165">
        <v>122112000</v>
      </c>
      <c r="I1329" s="165">
        <v>0</v>
      </c>
      <c r="J1329" s="165">
        <v>0</v>
      </c>
      <c r="K1329" s="165">
        <f t="shared" si="43"/>
        <v>122112000</v>
      </c>
      <c r="L1329" s="59"/>
    </row>
    <row r="1330" spans="1:12" ht="18" customHeight="1">
      <c r="A1330" s="11">
        <v>1324</v>
      </c>
      <c r="B1330" s="59" t="s">
        <v>1919</v>
      </c>
      <c r="C1330" s="59" t="s">
        <v>115</v>
      </c>
      <c r="D1330" s="59">
        <v>5</v>
      </c>
      <c r="E1330" s="47" t="s">
        <v>2045</v>
      </c>
      <c r="F1330" s="59" t="s">
        <v>419</v>
      </c>
      <c r="G1330" s="59" t="s">
        <v>1</v>
      </c>
      <c r="H1330" s="165">
        <v>26382000</v>
      </c>
      <c r="I1330" s="165">
        <v>2903000</v>
      </c>
      <c r="J1330" s="165">
        <v>0</v>
      </c>
      <c r="K1330" s="165">
        <f t="shared" si="43"/>
        <v>29285000</v>
      </c>
      <c r="L1330" s="59"/>
    </row>
    <row r="1331" spans="1:12" ht="18" customHeight="1">
      <c r="A1331" s="11">
        <v>1325</v>
      </c>
      <c r="B1331" s="59" t="s">
        <v>1919</v>
      </c>
      <c r="C1331" s="59" t="s">
        <v>115</v>
      </c>
      <c r="D1331" s="59">
        <v>5</v>
      </c>
      <c r="E1331" s="47" t="s">
        <v>2046</v>
      </c>
      <c r="F1331" s="59" t="s">
        <v>417</v>
      </c>
      <c r="G1331" s="59" t="s">
        <v>1</v>
      </c>
      <c r="H1331" s="165">
        <v>32030000</v>
      </c>
      <c r="I1331" s="165">
        <v>0</v>
      </c>
      <c r="J1331" s="165">
        <v>0</v>
      </c>
      <c r="K1331" s="165">
        <f t="shared" si="43"/>
        <v>32030000</v>
      </c>
      <c r="L1331" s="59"/>
    </row>
    <row r="1332" spans="1:12" ht="18" customHeight="1">
      <c r="A1332" s="11">
        <v>1326</v>
      </c>
      <c r="B1332" s="59" t="s">
        <v>1919</v>
      </c>
      <c r="C1332" s="59" t="s">
        <v>35</v>
      </c>
      <c r="D1332" s="59">
        <v>5</v>
      </c>
      <c r="E1332" s="47" t="s">
        <v>2036</v>
      </c>
      <c r="F1332" s="59" t="s">
        <v>419</v>
      </c>
      <c r="G1332" s="59" t="s">
        <v>26</v>
      </c>
      <c r="H1332" s="165">
        <v>45000000</v>
      </c>
      <c r="I1332" s="165">
        <v>0</v>
      </c>
      <c r="J1332" s="165">
        <v>0</v>
      </c>
      <c r="K1332" s="165">
        <f t="shared" si="43"/>
        <v>45000000</v>
      </c>
      <c r="L1332" s="29"/>
    </row>
    <row r="1333" spans="1:12" ht="18" customHeight="1">
      <c r="A1333" s="11">
        <v>1327</v>
      </c>
      <c r="B1333" s="59" t="s">
        <v>1919</v>
      </c>
      <c r="C1333" s="59" t="s">
        <v>1954</v>
      </c>
      <c r="D1333" s="59">
        <v>5</v>
      </c>
      <c r="E1333" s="47" t="s">
        <v>2035</v>
      </c>
      <c r="F1333" s="59" t="s">
        <v>419</v>
      </c>
      <c r="G1333" s="59" t="s">
        <v>18</v>
      </c>
      <c r="H1333" s="165">
        <v>15387582</v>
      </c>
      <c r="I1333" s="165"/>
      <c r="J1333" s="165"/>
      <c r="K1333" s="165">
        <f t="shared" si="43"/>
        <v>15387582</v>
      </c>
      <c r="L1333" s="46"/>
    </row>
    <row r="1334" spans="1:12" ht="18" customHeight="1">
      <c r="A1334" s="11">
        <v>1328</v>
      </c>
      <c r="B1334" s="59" t="s">
        <v>1919</v>
      </c>
      <c r="C1334" s="59" t="s">
        <v>1948</v>
      </c>
      <c r="D1334" s="59">
        <v>5</v>
      </c>
      <c r="E1334" s="47" t="s">
        <v>2056</v>
      </c>
      <c r="F1334" s="59" t="s">
        <v>149</v>
      </c>
      <c r="G1334" s="59" t="s">
        <v>26</v>
      </c>
      <c r="H1334" s="165">
        <v>20000000</v>
      </c>
      <c r="I1334" s="165"/>
      <c r="J1334" s="165"/>
      <c r="K1334" s="165">
        <f t="shared" si="43"/>
        <v>20000000</v>
      </c>
      <c r="L1334" s="46"/>
    </row>
    <row r="1335" spans="1:12" ht="18" customHeight="1">
      <c r="A1335" s="11">
        <v>1329</v>
      </c>
      <c r="B1335" s="59" t="s">
        <v>1919</v>
      </c>
      <c r="C1335" s="59" t="s">
        <v>1951</v>
      </c>
      <c r="D1335" s="59">
        <v>5</v>
      </c>
      <c r="E1335" s="53" t="s">
        <v>2033</v>
      </c>
      <c r="F1335" s="59" t="s">
        <v>419</v>
      </c>
      <c r="G1335" s="59" t="s">
        <v>18</v>
      </c>
      <c r="H1335" s="165">
        <v>40205726</v>
      </c>
      <c r="I1335" s="165">
        <v>0</v>
      </c>
      <c r="J1335" s="165">
        <v>0</v>
      </c>
      <c r="K1335" s="165">
        <f t="shared" si="43"/>
        <v>40205726</v>
      </c>
      <c r="L1335" s="29"/>
    </row>
    <row r="1336" spans="1:12" ht="18" customHeight="1">
      <c r="A1336" s="11">
        <v>1330</v>
      </c>
      <c r="B1336" s="59" t="s">
        <v>1919</v>
      </c>
      <c r="C1336" s="59" t="s">
        <v>1951</v>
      </c>
      <c r="D1336" s="59">
        <v>5</v>
      </c>
      <c r="E1336" s="53" t="s">
        <v>2031</v>
      </c>
      <c r="F1336" s="59" t="s">
        <v>419</v>
      </c>
      <c r="G1336" s="59" t="s">
        <v>18</v>
      </c>
      <c r="H1336" s="165">
        <v>54190327</v>
      </c>
      <c r="I1336" s="165">
        <v>0</v>
      </c>
      <c r="J1336" s="165">
        <v>0</v>
      </c>
      <c r="K1336" s="165">
        <f t="shared" si="43"/>
        <v>54190327</v>
      </c>
      <c r="L1336" s="29"/>
    </row>
    <row r="1337" spans="1:12" ht="18" customHeight="1">
      <c r="A1337" s="11">
        <v>1331</v>
      </c>
      <c r="B1337" s="59" t="s">
        <v>1919</v>
      </c>
      <c r="C1337" s="59" t="s">
        <v>1951</v>
      </c>
      <c r="D1337" s="59">
        <v>5</v>
      </c>
      <c r="E1337" s="53" t="s">
        <v>2034</v>
      </c>
      <c r="F1337" s="59" t="s">
        <v>419</v>
      </c>
      <c r="G1337" s="59" t="s">
        <v>18</v>
      </c>
      <c r="H1337" s="165">
        <v>38457650</v>
      </c>
      <c r="I1337" s="165">
        <v>0</v>
      </c>
      <c r="J1337" s="165">
        <v>0</v>
      </c>
      <c r="K1337" s="165">
        <f t="shared" si="43"/>
        <v>38457650</v>
      </c>
      <c r="L1337" s="29"/>
    </row>
    <row r="1338" spans="1:12" ht="18" customHeight="1">
      <c r="A1338" s="11">
        <v>1332</v>
      </c>
      <c r="B1338" s="59" t="s">
        <v>1919</v>
      </c>
      <c r="C1338" s="59" t="s">
        <v>1951</v>
      </c>
      <c r="D1338" s="59">
        <v>5</v>
      </c>
      <c r="E1338" s="53" t="s">
        <v>2030</v>
      </c>
      <c r="F1338" s="59" t="s">
        <v>419</v>
      </c>
      <c r="G1338" s="59" t="s">
        <v>18</v>
      </c>
      <c r="H1338" s="165">
        <v>75167229</v>
      </c>
      <c r="I1338" s="165">
        <v>0</v>
      </c>
      <c r="J1338" s="165">
        <v>0</v>
      </c>
      <c r="K1338" s="165">
        <f t="shared" si="43"/>
        <v>75167229</v>
      </c>
      <c r="L1338" s="29"/>
    </row>
    <row r="1339" spans="1:12" ht="18" customHeight="1">
      <c r="A1339" s="11">
        <v>1333</v>
      </c>
      <c r="B1339" s="59" t="s">
        <v>1919</v>
      </c>
      <c r="C1339" s="59" t="s">
        <v>1951</v>
      </c>
      <c r="D1339" s="59">
        <v>5</v>
      </c>
      <c r="E1339" s="53" t="s">
        <v>2032</v>
      </c>
      <c r="F1339" s="59" t="s">
        <v>419</v>
      </c>
      <c r="G1339" s="59" t="s">
        <v>18</v>
      </c>
      <c r="H1339" s="165">
        <v>69923004</v>
      </c>
      <c r="I1339" s="165">
        <v>0</v>
      </c>
      <c r="J1339" s="165">
        <v>0</v>
      </c>
      <c r="K1339" s="165">
        <f t="shared" si="43"/>
        <v>69923004</v>
      </c>
      <c r="L1339" s="29"/>
    </row>
    <row r="1340" spans="1:12" ht="18" customHeight="1">
      <c r="A1340" s="11">
        <v>1334</v>
      </c>
      <c r="B1340" s="59" t="s">
        <v>1919</v>
      </c>
      <c r="C1340" s="59" t="s">
        <v>1962</v>
      </c>
      <c r="D1340" s="59">
        <v>5</v>
      </c>
      <c r="E1340" s="47" t="s">
        <v>2039</v>
      </c>
      <c r="F1340" s="59" t="s">
        <v>419</v>
      </c>
      <c r="G1340" s="59" t="s">
        <v>1</v>
      </c>
      <c r="H1340" s="165">
        <v>35000000</v>
      </c>
      <c r="I1340" s="165"/>
      <c r="J1340" s="165"/>
      <c r="K1340" s="165">
        <f t="shared" si="43"/>
        <v>35000000</v>
      </c>
      <c r="L1340" s="29"/>
    </row>
    <row r="1341" spans="1:12" ht="18" customHeight="1">
      <c r="A1341" s="11">
        <v>1335</v>
      </c>
      <c r="B1341" s="46" t="s">
        <v>1919</v>
      </c>
      <c r="C1341" s="59" t="s">
        <v>2006</v>
      </c>
      <c r="D1341" s="59">
        <v>5</v>
      </c>
      <c r="E1341" s="168" t="s">
        <v>2055</v>
      </c>
      <c r="F1341" s="59" t="s">
        <v>149</v>
      </c>
      <c r="G1341" s="59" t="s">
        <v>26</v>
      </c>
      <c r="H1341" s="165">
        <v>34868000</v>
      </c>
      <c r="I1341" s="165"/>
      <c r="J1341" s="165"/>
      <c r="K1341" s="165">
        <f t="shared" si="43"/>
        <v>34868000</v>
      </c>
      <c r="L1341" s="46"/>
    </row>
    <row r="1342" spans="1:12" ht="18" customHeight="1">
      <c r="A1342" s="11">
        <v>1336</v>
      </c>
      <c r="B1342" s="32" t="s">
        <v>2232</v>
      </c>
      <c r="C1342" s="32" t="s">
        <v>63</v>
      </c>
      <c r="D1342" s="32">
        <v>5</v>
      </c>
      <c r="E1342" s="60" t="s">
        <v>2371</v>
      </c>
      <c r="F1342" s="32" t="s">
        <v>419</v>
      </c>
      <c r="G1342" s="32" t="s">
        <v>18</v>
      </c>
      <c r="H1342" s="45">
        <v>60000000</v>
      </c>
      <c r="I1342" s="103">
        <v>0</v>
      </c>
      <c r="J1342" s="103">
        <v>0</v>
      </c>
      <c r="K1342" s="45">
        <f t="shared" si="43"/>
        <v>60000000</v>
      </c>
      <c r="L1342" s="29"/>
    </row>
    <row r="1343" spans="1:12" ht="18" customHeight="1">
      <c r="A1343" s="11">
        <v>1337</v>
      </c>
      <c r="B1343" s="32" t="s">
        <v>2232</v>
      </c>
      <c r="C1343" s="32" t="s">
        <v>63</v>
      </c>
      <c r="D1343" s="32">
        <v>5</v>
      </c>
      <c r="E1343" s="60" t="s">
        <v>2370</v>
      </c>
      <c r="F1343" s="32" t="s">
        <v>419</v>
      </c>
      <c r="G1343" s="32" t="s">
        <v>18</v>
      </c>
      <c r="H1343" s="45">
        <v>35000000</v>
      </c>
      <c r="I1343" s="103">
        <v>0</v>
      </c>
      <c r="J1343" s="103">
        <v>0</v>
      </c>
      <c r="K1343" s="45">
        <f t="shared" si="43"/>
        <v>35000000</v>
      </c>
      <c r="L1343" s="29"/>
    </row>
    <row r="1344" spans="1:12" ht="18" customHeight="1">
      <c r="A1344" s="11">
        <v>1338</v>
      </c>
      <c r="B1344" s="32" t="s">
        <v>79</v>
      </c>
      <c r="C1344" s="32" t="s">
        <v>82</v>
      </c>
      <c r="D1344" s="32">
        <v>5</v>
      </c>
      <c r="E1344" s="60" t="s">
        <v>2377</v>
      </c>
      <c r="F1344" s="32" t="s">
        <v>419</v>
      </c>
      <c r="G1344" s="32" t="s">
        <v>18</v>
      </c>
      <c r="H1344" s="45">
        <v>2200000000</v>
      </c>
      <c r="I1344" s="103">
        <v>0</v>
      </c>
      <c r="J1344" s="103">
        <v>0</v>
      </c>
      <c r="K1344" s="45">
        <f t="shared" si="43"/>
        <v>2200000000</v>
      </c>
      <c r="L1344" s="29"/>
    </row>
    <row r="1345" spans="1:12" ht="18" customHeight="1">
      <c r="A1345" s="11">
        <v>1339</v>
      </c>
      <c r="B1345" s="12" t="s">
        <v>2232</v>
      </c>
      <c r="C1345" s="32" t="s">
        <v>2237</v>
      </c>
      <c r="D1345" s="12">
        <v>5</v>
      </c>
      <c r="E1345" s="70" t="s">
        <v>2376</v>
      </c>
      <c r="F1345" s="57" t="s">
        <v>419</v>
      </c>
      <c r="G1345" s="57" t="s">
        <v>26</v>
      </c>
      <c r="H1345" s="103">
        <v>624834000</v>
      </c>
      <c r="I1345" s="103">
        <v>0</v>
      </c>
      <c r="J1345" s="103">
        <v>0</v>
      </c>
      <c r="K1345" s="103">
        <f t="shared" si="43"/>
        <v>624834000</v>
      </c>
      <c r="L1345" s="57"/>
    </row>
    <row r="1346" spans="1:12" ht="18" customHeight="1">
      <c r="A1346" s="11">
        <v>1340</v>
      </c>
      <c r="B1346" s="112" t="s">
        <v>2232</v>
      </c>
      <c r="C1346" s="112" t="s">
        <v>148</v>
      </c>
      <c r="D1346" s="112">
        <v>5</v>
      </c>
      <c r="E1346" s="177" t="s">
        <v>2373</v>
      </c>
      <c r="F1346" s="32" t="s">
        <v>419</v>
      </c>
      <c r="G1346" s="112" t="s">
        <v>18</v>
      </c>
      <c r="H1346" s="130">
        <v>889792000</v>
      </c>
      <c r="I1346" s="103">
        <v>0</v>
      </c>
      <c r="J1346" s="103">
        <v>0</v>
      </c>
      <c r="K1346" s="130">
        <f t="shared" si="43"/>
        <v>889792000</v>
      </c>
      <c r="L1346" s="69"/>
    </row>
    <row r="1347" spans="1:12" ht="18" customHeight="1">
      <c r="A1347" s="11">
        <v>1341</v>
      </c>
      <c r="B1347" s="112" t="s">
        <v>2232</v>
      </c>
      <c r="C1347" s="112" t="s">
        <v>148</v>
      </c>
      <c r="D1347" s="112">
        <v>5</v>
      </c>
      <c r="E1347" s="177" t="s">
        <v>2372</v>
      </c>
      <c r="F1347" s="32" t="s">
        <v>419</v>
      </c>
      <c r="G1347" s="112" t="s">
        <v>18</v>
      </c>
      <c r="H1347" s="130">
        <v>266937000</v>
      </c>
      <c r="I1347" s="103">
        <v>0</v>
      </c>
      <c r="J1347" s="103">
        <v>0</v>
      </c>
      <c r="K1347" s="130">
        <f t="shared" si="43"/>
        <v>266937000</v>
      </c>
      <c r="L1347" s="69"/>
    </row>
    <row r="1348" spans="1:12" ht="18" customHeight="1">
      <c r="A1348" s="11">
        <v>1342</v>
      </c>
      <c r="B1348" s="32" t="s">
        <v>2232</v>
      </c>
      <c r="C1348" s="32" t="s">
        <v>66</v>
      </c>
      <c r="D1348" s="11">
        <v>5</v>
      </c>
      <c r="E1348" s="187" t="s">
        <v>2375</v>
      </c>
      <c r="F1348" s="32" t="s">
        <v>419</v>
      </c>
      <c r="G1348" s="32" t="s">
        <v>18</v>
      </c>
      <c r="H1348" s="179">
        <f>11600000000*0.05</f>
        <v>580000000</v>
      </c>
      <c r="I1348" s="103">
        <v>0</v>
      </c>
      <c r="J1348" s="103">
        <v>0</v>
      </c>
      <c r="K1348" s="179">
        <f>H1348</f>
        <v>580000000</v>
      </c>
      <c r="L1348" s="32"/>
    </row>
    <row r="1349" spans="1:12" ht="18" customHeight="1">
      <c r="A1349" s="11">
        <v>1343</v>
      </c>
      <c r="B1349" s="32" t="s">
        <v>2232</v>
      </c>
      <c r="C1349" s="32" t="s">
        <v>66</v>
      </c>
      <c r="D1349" s="11">
        <v>5</v>
      </c>
      <c r="E1349" s="187" t="s">
        <v>2374</v>
      </c>
      <c r="F1349" s="32" t="s">
        <v>419</v>
      </c>
      <c r="G1349" s="32" t="s">
        <v>18</v>
      </c>
      <c r="H1349" s="179">
        <f>11600000000*0.08</f>
        <v>928000000</v>
      </c>
      <c r="I1349" s="103">
        <v>0</v>
      </c>
      <c r="J1349" s="103">
        <v>0</v>
      </c>
      <c r="K1349" s="179">
        <f>H1349</f>
        <v>928000000</v>
      </c>
      <c r="L1349" s="32"/>
    </row>
    <row r="1350" spans="1:12" ht="18" customHeight="1">
      <c r="A1350" s="11">
        <v>1344</v>
      </c>
      <c r="B1350" s="32" t="s">
        <v>85</v>
      </c>
      <c r="C1350" s="32" t="s">
        <v>186</v>
      </c>
      <c r="D1350" s="32">
        <v>5</v>
      </c>
      <c r="E1350" s="39" t="s">
        <v>2506</v>
      </c>
      <c r="F1350" s="32" t="s">
        <v>442</v>
      </c>
      <c r="G1350" s="32" t="s">
        <v>26</v>
      </c>
      <c r="H1350" s="45">
        <v>48000000</v>
      </c>
      <c r="I1350" s="45"/>
      <c r="J1350" s="45"/>
      <c r="K1350" s="45">
        <f t="shared" ref="K1350:K1357" si="44">H1350+I1350+J1350</f>
        <v>48000000</v>
      </c>
      <c r="L1350" s="29"/>
    </row>
    <row r="1351" spans="1:12" ht="18" customHeight="1">
      <c r="A1351" s="11">
        <v>1345</v>
      </c>
      <c r="B1351" s="32" t="s">
        <v>85</v>
      </c>
      <c r="C1351" s="32" t="s">
        <v>186</v>
      </c>
      <c r="D1351" s="32">
        <v>5</v>
      </c>
      <c r="E1351" s="39" t="s">
        <v>2505</v>
      </c>
      <c r="F1351" s="32" t="s">
        <v>442</v>
      </c>
      <c r="G1351" s="32" t="s">
        <v>26</v>
      </c>
      <c r="H1351" s="45">
        <v>160016000</v>
      </c>
      <c r="I1351" s="45"/>
      <c r="J1351" s="45"/>
      <c r="K1351" s="45">
        <f t="shared" si="44"/>
        <v>160016000</v>
      </c>
      <c r="L1351" s="29"/>
    </row>
    <row r="1352" spans="1:12" ht="18" customHeight="1">
      <c r="A1352" s="11">
        <v>1346</v>
      </c>
      <c r="B1352" s="32" t="s">
        <v>85</v>
      </c>
      <c r="C1352" s="32" t="s">
        <v>164</v>
      </c>
      <c r="D1352" s="32">
        <v>5</v>
      </c>
      <c r="E1352" s="39" t="s">
        <v>1082</v>
      </c>
      <c r="F1352" s="32" t="s">
        <v>419</v>
      </c>
      <c r="G1352" s="32" t="s">
        <v>18</v>
      </c>
      <c r="H1352" s="45">
        <v>48427500</v>
      </c>
      <c r="I1352" s="45">
        <v>0</v>
      </c>
      <c r="J1352" s="45">
        <v>0</v>
      </c>
      <c r="K1352" s="45">
        <f t="shared" si="44"/>
        <v>48427500</v>
      </c>
      <c r="L1352" s="29"/>
    </row>
    <row r="1353" spans="1:12" ht="18" customHeight="1">
      <c r="A1353" s="11">
        <v>1347</v>
      </c>
      <c r="B1353" s="32" t="s">
        <v>85</v>
      </c>
      <c r="C1353" s="32" t="s">
        <v>86</v>
      </c>
      <c r="D1353" s="32">
        <v>5</v>
      </c>
      <c r="E1353" s="39" t="s">
        <v>2501</v>
      </c>
      <c r="F1353" s="32" t="s">
        <v>469</v>
      </c>
      <c r="G1353" s="32" t="s">
        <v>26</v>
      </c>
      <c r="H1353" s="45">
        <v>92000000</v>
      </c>
      <c r="I1353" s="45"/>
      <c r="J1353" s="45"/>
      <c r="K1353" s="45">
        <f t="shared" si="44"/>
        <v>92000000</v>
      </c>
      <c r="L1353" s="29"/>
    </row>
    <row r="1354" spans="1:12" ht="18" customHeight="1">
      <c r="A1354" s="11">
        <v>1348</v>
      </c>
      <c r="B1354" s="32" t="s">
        <v>85</v>
      </c>
      <c r="C1354" s="32" t="s">
        <v>2539</v>
      </c>
      <c r="D1354" s="32">
        <v>5</v>
      </c>
      <c r="E1354" s="39" t="s">
        <v>2502</v>
      </c>
      <c r="F1354" s="32" t="s">
        <v>442</v>
      </c>
      <c r="G1354" s="32" t="s">
        <v>26</v>
      </c>
      <c r="H1354" s="45">
        <v>58355000</v>
      </c>
      <c r="I1354" s="45"/>
      <c r="J1354" s="45"/>
      <c r="K1354" s="45">
        <f t="shared" si="44"/>
        <v>58355000</v>
      </c>
      <c r="L1354" s="29"/>
    </row>
    <row r="1355" spans="1:12" ht="18" customHeight="1">
      <c r="A1355" s="11">
        <v>1349</v>
      </c>
      <c r="B1355" s="32" t="s">
        <v>85</v>
      </c>
      <c r="C1355" s="32" t="s">
        <v>87</v>
      </c>
      <c r="D1355" s="32">
        <v>5</v>
      </c>
      <c r="E1355" s="39" t="s">
        <v>2504</v>
      </c>
      <c r="F1355" s="32" t="s">
        <v>469</v>
      </c>
      <c r="G1355" s="32" t="s">
        <v>26</v>
      </c>
      <c r="H1355" s="45">
        <v>30000000</v>
      </c>
      <c r="I1355" s="45">
        <v>0</v>
      </c>
      <c r="J1355" s="45">
        <v>0</v>
      </c>
      <c r="K1355" s="45">
        <f t="shared" si="44"/>
        <v>30000000</v>
      </c>
      <c r="L1355" s="29"/>
    </row>
    <row r="1356" spans="1:12" ht="18" customHeight="1">
      <c r="A1356" s="11">
        <v>1350</v>
      </c>
      <c r="B1356" s="32" t="s">
        <v>85</v>
      </c>
      <c r="C1356" s="32" t="s">
        <v>87</v>
      </c>
      <c r="D1356" s="32">
        <v>5</v>
      </c>
      <c r="E1356" s="39" t="s">
        <v>2503</v>
      </c>
      <c r="F1356" s="32" t="s">
        <v>469</v>
      </c>
      <c r="G1356" s="32" t="s">
        <v>26</v>
      </c>
      <c r="H1356" s="45">
        <v>11000000</v>
      </c>
      <c r="I1356" s="45">
        <v>0</v>
      </c>
      <c r="J1356" s="45">
        <v>0</v>
      </c>
      <c r="K1356" s="45">
        <f t="shared" si="44"/>
        <v>11000000</v>
      </c>
      <c r="L1356" s="29"/>
    </row>
    <row r="1357" spans="1:12" ht="18" customHeight="1">
      <c r="A1357" s="11">
        <v>1351</v>
      </c>
      <c r="B1357" s="32" t="s">
        <v>2845</v>
      </c>
      <c r="C1357" s="32" t="s">
        <v>2853</v>
      </c>
      <c r="D1357" s="32">
        <v>5</v>
      </c>
      <c r="E1357" s="33" t="s">
        <v>2921</v>
      </c>
      <c r="F1357" s="32" t="s">
        <v>419</v>
      </c>
      <c r="G1357" s="32" t="s">
        <v>26</v>
      </c>
      <c r="H1357" s="68">
        <v>13000000</v>
      </c>
      <c r="I1357" s="68">
        <v>0</v>
      </c>
      <c r="J1357" s="68">
        <v>0</v>
      </c>
      <c r="K1357" s="68">
        <f t="shared" si="44"/>
        <v>13000000</v>
      </c>
      <c r="L1357" s="32"/>
    </row>
    <row r="1358" spans="1:12" ht="18" customHeight="1">
      <c r="A1358" s="11">
        <v>1352</v>
      </c>
      <c r="B1358" s="32" t="s">
        <v>95</v>
      </c>
      <c r="C1358" s="32" t="s">
        <v>106</v>
      </c>
      <c r="D1358" s="32">
        <v>5</v>
      </c>
      <c r="E1358" s="33" t="s">
        <v>2914</v>
      </c>
      <c r="F1358" s="32" t="s">
        <v>25</v>
      </c>
      <c r="G1358" s="32" t="s">
        <v>26</v>
      </c>
      <c r="H1358" s="68">
        <v>130000000</v>
      </c>
      <c r="I1358" s="68"/>
      <c r="J1358" s="68"/>
      <c r="K1358" s="68">
        <v>130000000</v>
      </c>
      <c r="L1358" s="29"/>
    </row>
    <row r="1359" spans="1:12" ht="18" customHeight="1">
      <c r="A1359" s="11">
        <v>1353</v>
      </c>
      <c r="B1359" s="32" t="s">
        <v>2845</v>
      </c>
      <c r="C1359" s="32" t="s">
        <v>2859</v>
      </c>
      <c r="D1359" s="32">
        <v>5</v>
      </c>
      <c r="E1359" s="33" t="s">
        <v>2924</v>
      </c>
      <c r="F1359" s="32" t="s">
        <v>419</v>
      </c>
      <c r="G1359" s="32" t="s">
        <v>26</v>
      </c>
      <c r="H1359" s="68">
        <v>70000000</v>
      </c>
      <c r="I1359" s="68"/>
      <c r="J1359" s="68"/>
      <c r="K1359" s="68">
        <f t="shared" ref="K1359:K1365" si="45">H1359+I1359+J1359</f>
        <v>70000000</v>
      </c>
      <c r="L1359" s="29"/>
    </row>
    <row r="1360" spans="1:12" ht="18" customHeight="1">
      <c r="A1360" s="11">
        <v>1354</v>
      </c>
      <c r="B1360" s="32" t="s">
        <v>2845</v>
      </c>
      <c r="C1360" s="32" t="s">
        <v>2859</v>
      </c>
      <c r="D1360" s="32">
        <v>5</v>
      </c>
      <c r="E1360" s="33" t="s">
        <v>2922</v>
      </c>
      <c r="F1360" s="32" t="s">
        <v>419</v>
      </c>
      <c r="G1360" s="32" t="s">
        <v>26</v>
      </c>
      <c r="H1360" s="68">
        <v>110000000</v>
      </c>
      <c r="I1360" s="68"/>
      <c r="J1360" s="68"/>
      <c r="K1360" s="68">
        <f t="shared" si="45"/>
        <v>110000000</v>
      </c>
      <c r="L1360" s="29"/>
    </row>
    <row r="1361" spans="1:12" ht="18" customHeight="1">
      <c r="A1361" s="11">
        <v>1355</v>
      </c>
      <c r="B1361" s="32" t="s">
        <v>2845</v>
      </c>
      <c r="C1361" s="32" t="s">
        <v>2859</v>
      </c>
      <c r="D1361" s="32">
        <v>5</v>
      </c>
      <c r="E1361" s="33" t="s">
        <v>2923</v>
      </c>
      <c r="F1361" s="32" t="s">
        <v>419</v>
      </c>
      <c r="G1361" s="32" t="s">
        <v>26</v>
      </c>
      <c r="H1361" s="68">
        <v>35000000</v>
      </c>
      <c r="I1361" s="68"/>
      <c r="J1361" s="68"/>
      <c r="K1361" s="68">
        <f t="shared" si="45"/>
        <v>35000000</v>
      </c>
      <c r="L1361" s="29"/>
    </row>
    <row r="1362" spans="1:12" ht="18" customHeight="1">
      <c r="A1362" s="11">
        <v>1356</v>
      </c>
      <c r="B1362" s="32" t="s">
        <v>2845</v>
      </c>
      <c r="C1362" s="32" t="s">
        <v>2859</v>
      </c>
      <c r="D1362" s="32">
        <v>5</v>
      </c>
      <c r="E1362" s="33" t="s">
        <v>2925</v>
      </c>
      <c r="F1362" s="32" t="s">
        <v>419</v>
      </c>
      <c r="G1362" s="32" t="s">
        <v>26</v>
      </c>
      <c r="H1362" s="68">
        <v>220000000</v>
      </c>
      <c r="I1362" s="68"/>
      <c r="J1362" s="68"/>
      <c r="K1362" s="68">
        <f t="shared" si="45"/>
        <v>220000000</v>
      </c>
      <c r="L1362" s="29"/>
    </row>
    <row r="1363" spans="1:12" ht="18" customHeight="1">
      <c r="A1363" s="11">
        <v>1357</v>
      </c>
      <c r="B1363" s="32" t="s">
        <v>2845</v>
      </c>
      <c r="C1363" s="32" t="s">
        <v>112</v>
      </c>
      <c r="D1363" s="32">
        <v>5</v>
      </c>
      <c r="E1363" s="33" t="s">
        <v>2917</v>
      </c>
      <c r="F1363" s="32" t="s">
        <v>419</v>
      </c>
      <c r="G1363" s="32" t="s">
        <v>26</v>
      </c>
      <c r="H1363" s="45">
        <v>70000000</v>
      </c>
      <c r="I1363" s="45"/>
      <c r="J1363" s="45"/>
      <c r="K1363" s="45">
        <f t="shared" si="45"/>
        <v>70000000</v>
      </c>
      <c r="L1363" s="29"/>
    </row>
    <row r="1364" spans="1:12" ht="18" customHeight="1">
      <c r="A1364" s="11">
        <v>1358</v>
      </c>
      <c r="B1364" s="32" t="s">
        <v>2845</v>
      </c>
      <c r="C1364" s="32" t="s">
        <v>112</v>
      </c>
      <c r="D1364" s="32">
        <v>5</v>
      </c>
      <c r="E1364" s="33" t="s">
        <v>2915</v>
      </c>
      <c r="F1364" s="32" t="s">
        <v>419</v>
      </c>
      <c r="G1364" s="32" t="s">
        <v>26</v>
      </c>
      <c r="H1364" s="45">
        <v>12000000</v>
      </c>
      <c r="I1364" s="45"/>
      <c r="J1364" s="45"/>
      <c r="K1364" s="45">
        <f t="shared" si="45"/>
        <v>12000000</v>
      </c>
      <c r="L1364" s="29"/>
    </row>
    <row r="1365" spans="1:12" ht="18" customHeight="1">
      <c r="A1365" s="11">
        <v>1359</v>
      </c>
      <c r="B1365" s="32" t="s">
        <v>2845</v>
      </c>
      <c r="C1365" s="32" t="s">
        <v>112</v>
      </c>
      <c r="D1365" s="32">
        <v>5</v>
      </c>
      <c r="E1365" s="33" t="s">
        <v>2916</v>
      </c>
      <c r="F1365" s="32" t="s">
        <v>419</v>
      </c>
      <c r="G1365" s="32" t="s">
        <v>26</v>
      </c>
      <c r="H1365" s="45">
        <v>35000000</v>
      </c>
      <c r="I1365" s="45"/>
      <c r="J1365" s="45"/>
      <c r="K1365" s="45">
        <f t="shared" si="45"/>
        <v>35000000</v>
      </c>
      <c r="L1365" s="29"/>
    </row>
    <row r="1366" spans="1:12" ht="18" customHeight="1">
      <c r="A1366" s="11">
        <v>1360</v>
      </c>
      <c r="B1366" s="32" t="s">
        <v>2845</v>
      </c>
      <c r="C1366" s="32" t="s">
        <v>2918</v>
      </c>
      <c r="D1366" s="32">
        <v>5</v>
      </c>
      <c r="E1366" s="33" t="s">
        <v>2919</v>
      </c>
      <c r="F1366" s="32" t="s">
        <v>469</v>
      </c>
      <c r="G1366" s="32" t="s">
        <v>26</v>
      </c>
      <c r="H1366" s="68">
        <v>30000000</v>
      </c>
      <c r="I1366" s="68"/>
      <c r="J1366" s="68"/>
      <c r="K1366" s="68">
        <v>30000000</v>
      </c>
      <c r="L1366" s="29"/>
    </row>
    <row r="1367" spans="1:12" ht="18" customHeight="1">
      <c r="A1367" s="11">
        <v>1361</v>
      </c>
      <c r="B1367" s="32" t="s">
        <v>2845</v>
      </c>
      <c r="C1367" s="32" t="s">
        <v>2875</v>
      </c>
      <c r="D1367" s="32">
        <v>5</v>
      </c>
      <c r="E1367" s="33" t="s">
        <v>2920</v>
      </c>
      <c r="F1367" s="32" t="s">
        <v>419</v>
      </c>
      <c r="G1367" s="32" t="s">
        <v>1</v>
      </c>
      <c r="H1367" s="68">
        <v>60000000</v>
      </c>
      <c r="I1367" s="68">
        <v>0</v>
      </c>
      <c r="J1367" s="68">
        <v>0</v>
      </c>
      <c r="K1367" s="68">
        <v>60000000</v>
      </c>
      <c r="L1367" s="29"/>
    </row>
    <row r="1368" spans="1:12" ht="18" customHeight="1">
      <c r="A1368" s="11">
        <v>1362</v>
      </c>
      <c r="B1368" s="32" t="s">
        <v>2845</v>
      </c>
      <c r="C1368" s="32" t="s">
        <v>2864</v>
      </c>
      <c r="D1368" s="32">
        <v>5</v>
      </c>
      <c r="E1368" s="33" t="s">
        <v>2926</v>
      </c>
      <c r="F1368" s="32" t="s">
        <v>419</v>
      </c>
      <c r="G1368" s="32" t="s">
        <v>18</v>
      </c>
      <c r="H1368" s="68">
        <v>938228000</v>
      </c>
      <c r="I1368" s="68"/>
      <c r="J1368" s="68"/>
      <c r="K1368" s="68">
        <f t="shared" ref="K1368:K1380" si="46">H1368+I1368+J1368</f>
        <v>938228000</v>
      </c>
      <c r="L1368" s="11"/>
    </row>
    <row r="1369" spans="1:12" ht="18" customHeight="1">
      <c r="A1369" s="11">
        <v>1363</v>
      </c>
      <c r="B1369" s="32" t="s">
        <v>2845</v>
      </c>
      <c r="C1369" s="32" t="s">
        <v>2864</v>
      </c>
      <c r="D1369" s="32">
        <v>5</v>
      </c>
      <c r="E1369" s="33" t="s">
        <v>2927</v>
      </c>
      <c r="F1369" s="32" t="s">
        <v>419</v>
      </c>
      <c r="G1369" s="32" t="s">
        <v>31</v>
      </c>
      <c r="H1369" s="68">
        <v>20000000</v>
      </c>
      <c r="I1369" s="68"/>
      <c r="J1369" s="68"/>
      <c r="K1369" s="68">
        <f t="shared" si="46"/>
        <v>20000000</v>
      </c>
      <c r="L1369" s="32" t="s">
        <v>523</v>
      </c>
    </row>
    <row r="1370" spans="1:12" ht="18" customHeight="1">
      <c r="A1370" s="11">
        <v>1364</v>
      </c>
      <c r="B1370" s="12" t="s">
        <v>114</v>
      </c>
      <c r="C1370" s="12" t="s">
        <v>115</v>
      </c>
      <c r="D1370" s="12">
        <v>5</v>
      </c>
      <c r="E1370" s="13" t="s">
        <v>3023</v>
      </c>
      <c r="F1370" s="11" t="s">
        <v>419</v>
      </c>
      <c r="G1370" s="32" t="s">
        <v>26</v>
      </c>
      <c r="H1370" s="72">
        <v>20000000</v>
      </c>
      <c r="I1370" s="72"/>
      <c r="J1370" s="72"/>
      <c r="K1370" s="45">
        <f t="shared" si="46"/>
        <v>20000000</v>
      </c>
      <c r="L1370" s="69"/>
    </row>
    <row r="1371" spans="1:12" ht="18" customHeight="1">
      <c r="A1371" s="11">
        <v>1365</v>
      </c>
      <c r="B1371" s="12" t="s">
        <v>114</v>
      </c>
      <c r="C1371" s="12" t="s">
        <v>115</v>
      </c>
      <c r="D1371" s="12">
        <v>5</v>
      </c>
      <c r="E1371" s="13" t="s">
        <v>3021</v>
      </c>
      <c r="F1371" s="11" t="s">
        <v>419</v>
      </c>
      <c r="G1371" s="42" t="s">
        <v>18</v>
      </c>
      <c r="H1371" s="72">
        <v>266693000</v>
      </c>
      <c r="I1371" s="72">
        <v>28204000</v>
      </c>
      <c r="J1371" s="72"/>
      <c r="K1371" s="45">
        <f t="shared" si="46"/>
        <v>294897000</v>
      </c>
      <c r="L1371" s="12"/>
    </row>
    <row r="1372" spans="1:12" ht="18" customHeight="1">
      <c r="A1372" s="11">
        <v>1366</v>
      </c>
      <c r="B1372" s="12" t="s">
        <v>114</v>
      </c>
      <c r="C1372" s="12" t="s">
        <v>115</v>
      </c>
      <c r="D1372" s="12">
        <v>5</v>
      </c>
      <c r="E1372" s="13" t="s">
        <v>3024</v>
      </c>
      <c r="F1372" s="11" t="s">
        <v>419</v>
      </c>
      <c r="G1372" s="32" t="s">
        <v>26</v>
      </c>
      <c r="H1372" s="45">
        <v>15000000</v>
      </c>
      <c r="I1372" s="45"/>
      <c r="J1372" s="45"/>
      <c r="K1372" s="45">
        <f t="shared" si="46"/>
        <v>15000000</v>
      </c>
      <c r="L1372" s="29"/>
    </row>
    <row r="1373" spans="1:12" ht="18" customHeight="1">
      <c r="A1373" s="11">
        <v>1367</v>
      </c>
      <c r="B1373" s="12" t="s">
        <v>114</v>
      </c>
      <c r="C1373" s="12" t="s">
        <v>115</v>
      </c>
      <c r="D1373" s="12">
        <v>5</v>
      </c>
      <c r="E1373" s="13" t="s">
        <v>3022</v>
      </c>
      <c r="F1373" s="11" t="s">
        <v>417</v>
      </c>
      <c r="G1373" s="32" t="s">
        <v>26</v>
      </c>
      <c r="H1373" s="72">
        <v>110686000</v>
      </c>
      <c r="I1373" s="72"/>
      <c r="J1373" s="72"/>
      <c r="K1373" s="45">
        <f t="shared" si="46"/>
        <v>110686000</v>
      </c>
      <c r="L1373" s="57"/>
    </row>
    <row r="1374" spans="1:12" ht="18" customHeight="1">
      <c r="A1374" s="11">
        <v>1368</v>
      </c>
      <c r="B1374" s="11" t="s">
        <v>114</v>
      </c>
      <c r="C1374" s="11" t="s">
        <v>115</v>
      </c>
      <c r="D1374" s="11">
        <v>5</v>
      </c>
      <c r="E1374" s="20" t="s">
        <v>3020</v>
      </c>
      <c r="F1374" s="11" t="s">
        <v>419</v>
      </c>
      <c r="G1374" s="32" t="s">
        <v>26</v>
      </c>
      <c r="H1374" s="45">
        <v>40000000</v>
      </c>
      <c r="I1374" s="45"/>
      <c r="J1374" s="45"/>
      <c r="K1374" s="45">
        <f t="shared" si="46"/>
        <v>40000000</v>
      </c>
      <c r="L1374" s="29"/>
    </row>
    <row r="1375" spans="1:12" ht="18" customHeight="1">
      <c r="A1375" s="11">
        <v>1369</v>
      </c>
      <c r="B1375" s="11" t="s">
        <v>114</v>
      </c>
      <c r="C1375" s="11" t="s">
        <v>115</v>
      </c>
      <c r="D1375" s="11">
        <v>5</v>
      </c>
      <c r="E1375" s="20" t="s">
        <v>3018</v>
      </c>
      <c r="F1375" s="11" t="s">
        <v>419</v>
      </c>
      <c r="G1375" s="32" t="s">
        <v>26</v>
      </c>
      <c r="H1375" s="45">
        <v>120000000</v>
      </c>
      <c r="I1375" s="45"/>
      <c r="J1375" s="45"/>
      <c r="K1375" s="45">
        <f t="shared" si="46"/>
        <v>120000000</v>
      </c>
      <c r="L1375" s="29"/>
    </row>
    <row r="1376" spans="1:12" ht="18" customHeight="1">
      <c r="A1376" s="11">
        <v>1370</v>
      </c>
      <c r="B1376" s="11" t="s">
        <v>114</v>
      </c>
      <c r="C1376" s="11" t="s">
        <v>115</v>
      </c>
      <c r="D1376" s="11">
        <v>5</v>
      </c>
      <c r="E1376" s="20" t="s">
        <v>3017</v>
      </c>
      <c r="F1376" s="11" t="s">
        <v>419</v>
      </c>
      <c r="G1376" s="32" t="s">
        <v>26</v>
      </c>
      <c r="H1376" s="45">
        <v>150000000</v>
      </c>
      <c r="I1376" s="45"/>
      <c r="J1376" s="45"/>
      <c r="K1376" s="45">
        <f t="shared" si="46"/>
        <v>150000000</v>
      </c>
      <c r="L1376" s="29"/>
    </row>
    <row r="1377" spans="1:12" ht="18" customHeight="1">
      <c r="A1377" s="11">
        <v>1371</v>
      </c>
      <c r="B1377" s="11" t="s">
        <v>114</v>
      </c>
      <c r="C1377" s="11" t="s">
        <v>115</v>
      </c>
      <c r="D1377" s="11">
        <v>5</v>
      </c>
      <c r="E1377" s="20" t="s">
        <v>3019</v>
      </c>
      <c r="F1377" s="11" t="s">
        <v>419</v>
      </c>
      <c r="G1377" s="32" t="s">
        <v>26</v>
      </c>
      <c r="H1377" s="45">
        <v>86000000</v>
      </c>
      <c r="I1377" s="45"/>
      <c r="J1377" s="45"/>
      <c r="K1377" s="45">
        <f t="shared" si="46"/>
        <v>86000000</v>
      </c>
      <c r="L1377" s="29"/>
    </row>
    <row r="1378" spans="1:12" ht="18" customHeight="1">
      <c r="A1378" s="11">
        <v>1372</v>
      </c>
      <c r="B1378" s="11" t="s">
        <v>196</v>
      </c>
      <c r="C1378" s="11" t="s">
        <v>115</v>
      </c>
      <c r="D1378" s="11">
        <v>5</v>
      </c>
      <c r="E1378" s="22" t="s">
        <v>3187</v>
      </c>
      <c r="F1378" s="32" t="s">
        <v>419</v>
      </c>
      <c r="G1378" s="32" t="s">
        <v>26</v>
      </c>
      <c r="H1378" s="45">
        <v>500000000</v>
      </c>
      <c r="I1378" s="45"/>
      <c r="J1378" s="45"/>
      <c r="K1378" s="45">
        <f t="shared" si="46"/>
        <v>500000000</v>
      </c>
      <c r="L1378" s="11"/>
    </row>
    <row r="1379" spans="1:12" ht="18" customHeight="1">
      <c r="A1379" s="11">
        <v>1373</v>
      </c>
      <c r="B1379" s="11" t="s">
        <v>196</v>
      </c>
      <c r="C1379" s="32" t="s">
        <v>540</v>
      </c>
      <c r="D1379" s="32">
        <v>5</v>
      </c>
      <c r="E1379" s="39" t="s">
        <v>3189</v>
      </c>
      <c r="F1379" s="32" t="s">
        <v>419</v>
      </c>
      <c r="G1379" s="32" t="s">
        <v>18</v>
      </c>
      <c r="H1379" s="45">
        <v>490000000</v>
      </c>
      <c r="I1379" s="45">
        <v>0</v>
      </c>
      <c r="J1379" s="45">
        <v>0</v>
      </c>
      <c r="K1379" s="45">
        <f t="shared" si="46"/>
        <v>490000000</v>
      </c>
      <c r="L1379" s="29"/>
    </row>
    <row r="1380" spans="1:12" ht="18" customHeight="1">
      <c r="A1380" s="11">
        <v>1374</v>
      </c>
      <c r="B1380" s="11" t="s">
        <v>196</v>
      </c>
      <c r="C1380" s="11" t="s">
        <v>3162</v>
      </c>
      <c r="D1380" s="32">
        <v>5</v>
      </c>
      <c r="E1380" s="22" t="s">
        <v>3188</v>
      </c>
      <c r="F1380" s="32" t="s">
        <v>419</v>
      </c>
      <c r="G1380" s="32" t="s">
        <v>26</v>
      </c>
      <c r="H1380" s="45">
        <v>34961501</v>
      </c>
      <c r="I1380" s="45"/>
      <c r="J1380" s="45"/>
      <c r="K1380" s="45">
        <f t="shared" si="46"/>
        <v>34961501</v>
      </c>
      <c r="L1380" s="29"/>
    </row>
    <row r="1381" spans="1:12" ht="18" customHeight="1">
      <c r="A1381" s="11">
        <v>1375</v>
      </c>
      <c r="B1381" s="11" t="s">
        <v>130</v>
      </c>
      <c r="C1381" s="11" t="s">
        <v>133</v>
      </c>
      <c r="D1381" s="32">
        <v>5</v>
      </c>
      <c r="E1381" s="39" t="s">
        <v>3457</v>
      </c>
      <c r="F1381" s="32" t="s">
        <v>469</v>
      </c>
      <c r="G1381" s="32" t="s">
        <v>26</v>
      </c>
      <c r="H1381" s="45">
        <v>60000000</v>
      </c>
      <c r="I1381" s="45"/>
      <c r="J1381" s="45"/>
      <c r="K1381" s="45">
        <v>60000000</v>
      </c>
      <c r="L1381" s="11"/>
    </row>
    <row r="1382" spans="1:12" ht="18" customHeight="1">
      <c r="A1382" s="11">
        <v>1376</v>
      </c>
      <c r="B1382" s="11" t="s">
        <v>130</v>
      </c>
      <c r="C1382" s="11" t="s">
        <v>133</v>
      </c>
      <c r="D1382" s="32">
        <v>5</v>
      </c>
      <c r="E1382" s="39" t="s">
        <v>3458</v>
      </c>
      <c r="F1382" s="32" t="s">
        <v>469</v>
      </c>
      <c r="G1382" s="32" t="s">
        <v>26</v>
      </c>
      <c r="H1382" s="45">
        <v>60000000</v>
      </c>
      <c r="I1382" s="45"/>
      <c r="J1382" s="45"/>
      <c r="K1382" s="45">
        <v>60000000</v>
      </c>
      <c r="L1382" s="11"/>
    </row>
    <row r="1383" spans="1:12" ht="18" customHeight="1">
      <c r="A1383" s="11">
        <v>1377</v>
      </c>
      <c r="B1383" s="11" t="s">
        <v>3269</v>
      </c>
      <c r="C1383" s="11" t="s">
        <v>3399</v>
      </c>
      <c r="D1383" s="32">
        <v>5</v>
      </c>
      <c r="E1383" s="39" t="s">
        <v>3459</v>
      </c>
      <c r="F1383" s="32" t="s">
        <v>469</v>
      </c>
      <c r="G1383" s="32" t="s">
        <v>1</v>
      </c>
      <c r="H1383" s="45">
        <v>25000000</v>
      </c>
      <c r="I1383" s="45"/>
      <c r="J1383" s="45"/>
      <c r="K1383" s="45">
        <v>25000000</v>
      </c>
      <c r="L1383" s="11"/>
    </row>
    <row r="1384" spans="1:12" ht="18" customHeight="1">
      <c r="A1384" s="11">
        <v>1378</v>
      </c>
      <c r="B1384" s="11" t="s">
        <v>3269</v>
      </c>
      <c r="C1384" s="11" t="s">
        <v>3278</v>
      </c>
      <c r="D1384" s="32">
        <v>5</v>
      </c>
      <c r="E1384" s="39" t="s">
        <v>3456</v>
      </c>
      <c r="F1384" s="32" t="s">
        <v>419</v>
      </c>
      <c r="G1384" s="32" t="s">
        <v>1</v>
      </c>
      <c r="H1384" s="45">
        <v>40000000</v>
      </c>
      <c r="I1384" s="45"/>
      <c r="J1384" s="45"/>
      <c r="K1384" s="45">
        <v>40000000</v>
      </c>
      <c r="L1384" s="11"/>
    </row>
    <row r="1385" spans="1:12" ht="18" customHeight="1">
      <c r="A1385" s="11">
        <v>1379</v>
      </c>
      <c r="B1385" s="11" t="s">
        <v>130</v>
      </c>
      <c r="C1385" s="11" t="s">
        <v>42</v>
      </c>
      <c r="D1385" s="32">
        <v>5</v>
      </c>
      <c r="E1385" s="39" t="s">
        <v>3450</v>
      </c>
      <c r="F1385" s="32" t="s">
        <v>469</v>
      </c>
      <c r="G1385" s="32" t="s">
        <v>26</v>
      </c>
      <c r="H1385" s="45">
        <v>178000000</v>
      </c>
      <c r="I1385" s="45"/>
      <c r="J1385" s="45"/>
      <c r="K1385" s="45">
        <v>178000000</v>
      </c>
      <c r="L1385" s="11"/>
    </row>
    <row r="1386" spans="1:12" ht="18" customHeight="1">
      <c r="A1386" s="11">
        <v>1380</v>
      </c>
      <c r="B1386" s="11" t="s">
        <v>130</v>
      </c>
      <c r="C1386" s="11" t="s">
        <v>42</v>
      </c>
      <c r="D1386" s="32">
        <v>5</v>
      </c>
      <c r="E1386" s="39" t="s">
        <v>3452</v>
      </c>
      <c r="F1386" s="32" t="s">
        <v>469</v>
      </c>
      <c r="G1386" s="32" t="s">
        <v>26</v>
      </c>
      <c r="H1386" s="45">
        <v>23000000</v>
      </c>
      <c r="I1386" s="45"/>
      <c r="J1386" s="45"/>
      <c r="K1386" s="45">
        <v>23000000</v>
      </c>
      <c r="L1386" s="11"/>
    </row>
    <row r="1387" spans="1:12" ht="18" customHeight="1">
      <c r="A1387" s="11">
        <v>1381</v>
      </c>
      <c r="B1387" s="11" t="s">
        <v>130</v>
      </c>
      <c r="C1387" s="11" t="s">
        <v>42</v>
      </c>
      <c r="D1387" s="32">
        <v>5</v>
      </c>
      <c r="E1387" s="39" t="s">
        <v>3451</v>
      </c>
      <c r="F1387" s="32" t="s">
        <v>469</v>
      </c>
      <c r="G1387" s="32" t="s">
        <v>26</v>
      </c>
      <c r="H1387" s="45">
        <v>15000000</v>
      </c>
      <c r="I1387" s="45"/>
      <c r="J1387" s="45"/>
      <c r="K1387" s="45">
        <v>15000000</v>
      </c>
      <c r="L1387" s="11"/>
    </row>
    <row r="1388" spans="1:12" ht="18" customHeight="1">
      <c r="A1388" s="11">
        <v>1382</v>
      </c>
      <c r="B1388" s="11" t="s">
        <v>130</v>
      </c>
      <c r="C1388" s="11" t="s">
        <v>40</v>
      </c>
      <c r="D1388" s="32">
        <v>5</v>
      </c>
      <c r="E1388" s="39" t="s">
        <v>3453</v>
      </c>
      <c r="F1388" s="32" t="s">
        <v>469</v>
      </c>
      <c r="G1388" s="32" t="s">
        <v>1</v>
      </c>
      <c r="H1388" s="45">
        <v>20000000</v>
      </c>
      <c r="I1388" s="45"/>
      <c r="J1388" s="45"/>
      <c r="K1388" s="45">
        <v>20000000</v>
      </c>
      <c r="L1388" s="11"/>
    </row>
    <row r="1389" spans="1:12" ht="18" customHeight="1">
      <c r="A1389" s="11">
        <v>1383</v>
      </c>
      <c r="B1389" s="11" t="s">
        <v>130</v>
      </c>
      <c r="C1389" s="11" t="s">
        <v>40</v>
      </c>
      <c r="D1389" s="32">
        <v>5</v>
      </c>
      <c r="E1389" s="39" t="s">
        <v>3455</v>
      </c>
      <c r="F1389" s="32" t="s">
        <v>469</v>
      </c>
      <c r="G1389" s="32" t="s">
        <v>1</v>
      </c>
      <c r="H1389" s="45">
        <v>37000000</v>
      </c>
      <c r="I1389" s="45"/>
      <c r="J1389" s="45"/>
      <c r="K1389" s="45">
        <v>37000000</v>
      </c>
      <c r="L1389" s="11"/>
    </row>
    <row r="1390" spans="1:12" ht="18" customHeight="1">
      <c r="A1390" s="11">
        <v>1384</v>
      </c>
      <c r="B1390" s="11" t="s">
        <v>130</v>
      </c>
      <c r="C1390" s="11" t="s">
        <v>40</v>
      </c>
      <c r="D1390" s="32">
        <v>5</v>
      </c>
      <c r="E1390" s="39" t="s">
        <v>3454</v>
      </c>
      <c r="F1390" s="32" t="s">
        <v>469</v>
      </c>
      <c r="G1390" s="32" t="s">
        <v>1</v>
      </c>
      <c r="H1390" s="45">
        <v>30000000</v>
      </c>
      <c r="I1390" s="45"/>
      <c r="J1390" s="45"/>
      <c r="K1390" s="45">
        <v>30000000</v>
      </c>
      <c r="L1390" s="11"/>
    </row>
    <row r="1391" spans="1:12" ht="18" customHeight="1">
      <c r="A1391" s="11">
        <v>1385</v>
      </c>
      <c r="B1391" s="32" t="s">
        <v>3508</v>
      </c>
      <c r="C1391" s="32" t="s">
        <v>3513</v>
      </c>
      <c r="D1391" s="32">
        <v>5</v>
      </c>
      <c r="E1391" s="39" t="s">
        <v>3514</v>
      </c>
      <c r="F1391" s="32" t="s">
        <v>417</v>
      </c>
      <c r="G1391" s="32" t="s">
        <v>26</v>
      </c>
      <c r="H1391" s="45">
        <v>39800000</v>
      </c>
      <c r="I1391" s="45"/>
      <c r="J1391" s="45"/>
      <c r="K1391" s="45">
        <f t="shared" ref="K1391:K1408" si="47">H1391+I1391+J1391</f>
        <v>39800000</v>
      </c>
      <c r="L1391" s="11"/>
    </row>
    <row r="1392" spans="1:12" ht="18" customHeight="1">
      <c r="A1392" s="11">
        <v>1386</v>
      </c>
      <c r="B1392" s="32" t="s">
        <v>3508</v>
      </c>
      <c r="C1392" s="32" t="s">
        <v>174</v>
      </c>
      <c r="D1392" s="32">
        <v>5</v>
      </c>
      <c r="E1392" s="39" t="s">
        <v>3515</v>
      </c>
      <c r="F1392" s="32" t="s">
        <v>417</v>
      </c>
      <c r="G1392" s="32" t="s">
        <v>1</v>
      </c>
      <c r="H1392" s="45">
        <v>14277000</v>
      </c>
      <c r="I1392" s="45"/>
      <c r="J1392" s="45"/>
      <c r="K1392" s="45">
        <f t="shared" si="47"/>
        <v>14277000</v>
      </c>
      <c r="L1392" s="32"/>
    </row>
    <row r="1393" spans="1:12" ht="18" customHeight="1">
      <c r="A1393" s="11">
        <v>1387</v>
      </c>
      <c r="B1393" s="32" t="s">
        <v>3544</v>
      </c>
      <c r="C1393" s="32" t="s">
        <v>3613</v>
      </c>
      <c r="D1393" s="32">
        <v>5</v>
      </c>
      <c r="E1393" s="33" t="s">
        <v>3767</v>
      </c>
      <c r="F1393" s="32" t="s">
        <v>417</v>
      </c>
      <c r="G1393" s="32" t="s">
        <v>1</v>
      </c>
      <c r="H1393" s="45">
        <v>27000000</v>
      </c>
      <c r="I1393" s="45">
        <v>0</v>
      </c>
      <c r="J1393" s="45">
        <v>0</v>
      </c>
      <c r="K1393" s="45">
        <f t="shared" si="47"/>
        <v>27000000</v>
      </c>
      <c r="L1393" s="32"/>
    </row>
    <row r="1394" spans="1:12" ht="18" customHeight="1">
      <c r="A1394" s="11">
        <v>1388</v>
      </c>
      <c r="B1394" s="32" t="s">
        <v>3544</v>
      </c>
      <c r="C1394" s="32" t="s">
        <v>138</v>
      </c>
      <c r="D1394" s="32">
        <v>5</v>
      </c>
      <c r="E1394" s="33" t="s">
        <v>3775</v>
      </c>
      <c r="F1394" s="32" t="s">
        <v>469</v>
      </c>
      <c r="G1394" s="32" t="s">
        <v>1</v>
      </c>
      <c r="H1394" s="68">
        <v>33500000</v>
      </c>
      <c r="I1394" s="68"/>
      <c r="J1394" s="68"/>
      <c r="K1394" s="45">
        <f t="shared" si="47"/>
        <v>33500000</v>
      </c>
      <c r="L1394" s="29"/>
    </row>
    <row r="1395" spans="1:12" ht="18" customHeight="1">
      <c r="A1395" s="11">
        <v>1389</v>
      </c>
      <c r="B1395" s="32" t="s">
        <v>3544</v>
      </c>
      <c r="C1395" s="11" t="s">
        <v>115</v>
      </c>
      <c r="D1395" s="32">
        <v>5</v>
      </c>
      <c r="E1395" s="33" t="s">
        <v>3769</v>
      </c>
      <c r="F1395" s="32" t="s">
        <v>419</v>
      </c>
      <c r="G1395" s="32" t="s">
        <v>18</v>
      </c>
      <c r="H1395" s="45">
        <v>75519000</v>
      </c>
      <c r="I1395" s="45">
        <v>5035000</v>
      </c>
      <c r="J1395" s="45"/>
      <c r="K1395" s="45">
        <f t="shared" si="47"/>
        <v>80554000</v>
      </c>
      <c r="L1395" s="11"/>
    </row>
    <row r="1396" spans="1:12" ht="18" customHeight="1">
      <c r="A1396" s="11">
        <v>1390</v>
      </c>
      <c r="B1396" s="32" t="s">
        <v>3544</v>
      </c>
      <c r="C1396" s="57" t="s">
        <v>540</v>
      </c>
      <c r="D1396" s="32">
        <v>5</v>
      </c>
      <c r="E1396" s="33" t="s">
        <v>3765</v>
      </c>
      <c r="F1396" s="32" t="s">
        <v>419</v>
      </c>
      <c r="G1396" s="32" t="s">
        <v>18</v>
      </c>
      <c r="H1396" s="68">
        <v>15000000</v>
      </c>
      <c r="I1396" s="68"/>
      <c r="J1396" s="68"/>
      <c r="K1396" s="45">
        <f t="shared" si="47"/>
        <v>15000000</v>
      </c>
      <c r="L1396" s="29"/>
    </row>
    <row r="1397" spans="1:12" ht="18" customHeight="1">
      <c r="A1397" s="11">
        <v>1391</v>
      </c>
      <c r="B1397" s="32" t="s">
        <v>3544</v>
      </c>
      <c r="C1397" s="57" t="s">
        <v>540</v>
      </c>
      <c r="D1397" s="32">
        <v>5</v>
      </c>
      <c r="E1397" s="33" t="s">
        <v>3764</v>
      </c>
      <c r="F1397" s="32" t="s">
        <v>419</v>
      </c>
      <c r="G1397" s="32" t="s">
        <v>18</v>
      </c>
      <c r="H1397" s="68">
        <v>100000000</v>
      </c>
      <c r="I1397" s="68"/>
      <c r="J1397" s="68"/>
      <c r="K1397" s="45">
        <f t="shared" si="47"/>
        <v>100000000</v>
      </c>
      <c r="L1397" s="29"/>
    </row>
    <row r="1398" spans="1:12" ht="18" customHeight="1">
      <c r="A1398" s="11">
        <v>1392</v>
      </c>
      <c r="B1398" s="32" t="s">
        <v>3544</v>
      </c>
      <c r="C1398" s="57" t="s">
        <v>540</v>
      </c>
      <c r="D1398" s="32">
        <v>5</v>
      </c>
      <c r="E1398" s="33" t="s">
        <v>3768</v>
      </c>
      <c r="F1398" s="32" t="s">
        <v>419</v>
      </c>
      <c r="G1398" s="32" t="s">
        <v>26</v>
      </c>
      <c r="H1398" s="45">
        <v>15000000</v>
      </c>
      <c r="I1398" s="45"/>
      <c r="J1398" s="45"/>
      <c r="K1398" s="45">
        <f t="shared" si="47"/>
        <v>15000000</v>
      </c>
      <c r="L1398" s="29"/>
    </row>
    <row r="1399" spans="1:12" ht="18" customHeight="1">
      <c r="A1399" s="11">
        <v>1393</v>
      </c>
      <c r="B1399" s="32" t="s">
        <v>3544</v>
      </c>
      <c r="C1399" s="57" t="s">
        <v>3550</v>
      </c>
      <c r="D1399" s="57">
        <v>5</v>
      </c>
      <c r="E1399" s="58" t="s">
        <v>3772</v>
      </c>
      <c r="F1399" s="57" t="s">
        <v>419</v>
      </c>
      <c r="G1399" s="57" t="s">
        <v>1</v>
      </c>
      <c r="H1399" s="103">
        <v>60000000</v>
      </c>
      <c r="I1399" s="103">
        <v>0</v>
      </c>
      <c r="J1399" s="103">
        <v>0</v>
      </c>
      <c r="K1399" s="45">
        <f t="shared" si="47"/>
        <v>60000000</v>
      </c>
      <c r="L1399" s="69"/>
    </row>
    <row r="1400" spans="1:12" ht="18" customHeight="1">
      <c r="A1400" s="11">
        <v>1394</v>
      </c>
      <c r="B1400" s="32" t="s">
        <v>3544</v>
      </c>
      <c r="C1400" s="57" t="s">
        <v>3550</v>
      </c>
      <c r="D1400" s="57">
        <v>5</v>
      </c>
      <c r="E1400" s="58" t="s">
        <v>3774</v>
      </c>
      <c r="F1400" s="57" t="s">
        <v>419</v>
      </c>
      <c r="G1400" s="57" t="s">
        <v>1</v>
      </c>
      <c r="H1400" s="103">
        <v>80000000</v>
      </c>
      <c r="I1400" s="103">
        <v>0</v>
      </c>
      <c r="J1400" s="103">
        <v>0</v>
      </c>
      <c r="K1400" s="45">
        <f t="shared" si="47"/>
        <v>80000000</v>
      </c>
      <c r="L1400" s="69"/>
    </row>
    <row r="1401" spans="1:12" ht="18" customHeight="1">
      <c r="A1401" s="11">
        <v>1395</v>
      </c>
      <c r="B1401" s="32" t="s">
        <v>3544</v>
      </c>
      <c r="C1401" s="57" t="s">
        <v>3550</v>
      </c>
      <c r="D1401" s="57">
        <v>5</v>
      </c>
      <c r="E1401" s="58" t="s">
        <v>3773</v>
      </c>
      <c r="F1401" s="57" t="s">
        <v>419</v>
      </c>
      <c r="G1401" s="57" t="s">
        <v>1</v>
      </c>
      <c r="H1401" s="103">
        <v>50000000</v>
      </c>
      <c r="I1401" s="103">
        <v>0</v>
      </c>
      <c r="J1401" s="103">
        <v>0</v>
      </c>
      <c r="K1401" s="45">
        <f t="shared" si="47"/>
        <v>50000000</v>
      </c>
      <c r="L1401" s="69"/>
    </row>
    <row r="1402" spans="1:12" ht="18" customHeight="1">
      <c r="A1402" s="11">
        <v>1396</v>
      </c>
      <c r="B1402" s="32" t="s">
        <v>3544</v>
      </c>
      <c r="C1402" s="32" t="s">
        <v>3570</v>
      </c>
      <c r="D1402" s="32">
        <v>5</v>
      </c>
      <c r="E1402" s="33" t="s">
        <v>3770</v>
      </c>
      <c r="F1402" s="32" t="s">
        <v>417</v>
      </c>
      <c r="G1402" s="32" t="s">
        <v>26</v>
      </c>
      <c r="H1402" s="45">
        <v>80000000</v>
      </c>
      <c r="I1402" s="45">
        <v>0</v>
      </c>
      <c r="J1402" s="45">
        <v>0</v>
      </c>
      <c r="K1402" s="45">
        <f t="shared" si="47"/>
        <v>80000000</v>
      </c>
      <c r="L1402" s="29"/>
    </row>
    <row r="1403" spans="1:12" ht="18" customHeight="1">
      <c r="A1403" s="11">
        <v>1397</v>
      </c>
      <c r="B1403" s="32" t="s">
        <v>3544</v>
      </c>
      <c r="C1403" s="32" t="s">
        <v>3570</v>
      </c>
      <c r="D1403" s="32">
        <v>5</v>
      </c>
      <c r="E1403" s="33" t="s">
        <v>3771</v>
      </c>
      <c r="F1403" s="32" t="s">
        <v>417</v>
      </c>
      <c r="G1403" s="32" t="s">
        <v>26</v>
      </c>
      <c r="H1403" s="45">
        <v>30000000</v>
      </c>
      <c r="I1403" s="45">
        <v>0</v>
      </c>
      <c r="J1403" s="45">
        <v>10000000</v>
      </c>
      <c r="K1403" s="45">
        <f t="shared" si="47"/>
        <v>40000000</v>
      </c>
      <c r="L1403" s="90"/>
    </row>
    <row r="1404" spans="1:12" ht="18" customHeight="1">
      <c r="A1404" s="11">
        <v>1398</v>
      </c>
      <c r="B1404" s="57" t="s">
        <v>3544</v>
      </c>
      <c r="C1404" s="32" t="s">
        <v>3553</v>
      </c>
      <c r="D1404" s="32">
        <v>5</v>
      </c>
      <c r="E1404" s="47" t="s">
        <v>3628</v>
      </c>
      <c r="F1404" s="32" t="s">
        <v>419</v>
      </c>
      <c r="G1404" s="12" t="s">
        <v>1</v>
      </c>
      <c r="H1404" s="45">
        <v>90000000</v>
      </c>
      <c r="I1404" s="229"/>
      <c r="J1404" s="63"/>
      <c r="K1404" s="68">
        <f t="shared" si="47"/>
        <v>90000000</v>
      </c>
      <c r="L1404" s="90"/>
    </row>
    <row r="1405" spans="1:12" ht="18" customHeight="1">
      <c r="A1405" s="11">
        <v>1399</v>
      </c>
      <c r="B1405" s="57" t="s">
        <v>3544</v>
      </c>
      <c r="C1405" s="32" t="s">
        <v>3553</v>
      </c>
      <c r="D1405" s="32">
        <v>5</v>
      </c>
      <c r="E1405" s="47" t="s">
        <v>3629</v>
      </c>
      <c r="F1405" s="32" t="s">
        <v>419</v>
      </c>
      <c r="G1405" s="12" t="s">
        <v>1</v>
      </c>
      <c r="H1405" s="45">
        <v>45000000</v>
      </c>
      <c r="I1405" s="63"/>
      <c r="J1405" s="63"/>
      <c r="K1405" s="68">
        <f t="shared" si="47"/>
        <v>45000000</v>
      </c>
      <c r="L1405" s="66"/>
    </row>
    <row r="1406" spans="1:12" ht="18" customHeight="1">
      <c r="A1406" s="11">
        <v>1400</v>
      </c>
      <c r="B1406" s="32" t="s">
        <v>3544</v>
      </c>
      <c r="C1406" s="32" t="s">
        <v>175</v>
      </c>
      <c r="D1406" s="32">
        <v>5</v>
      </c>
      <c r="E1406" s="33" t="s">
        <v>3766</v>
      </c>
      <c r="F1406" s="32" t="s">
        <v>442</v>
      </c>
      <c r="G1406" s="32" t="s">
        <v>26</v>
      </c>
      <c r="H1406" s="45">
        <v>40000000</v>
      </c>
      <c r="I1406" s="45">
        <v>0</v>
      </c>
      <c r="J1406" s="45"/>
      <c r="K1406" s="45">
        <f t="shared" si="47"/>
        <v>40000000</v>
      </c>
      <c r="L1406" s="82"/>
    </row>
    <row r="1407" spans="1:12" ht="18" customHeight="1">
      <c r="A1407" s="11">
        <v>1401</v>
      </c>
      <c r="B1407" s="32" t="s">
        <v>3544</v>
      </c>
      <c r="C1407" s="32" t="s">
        <v>3555</v>
      </c>
      <c r="D1407" s="32">
        <v>5</v>
      </c>
      <c r="E1407" s="33" t="s">
        <v>3776</v>
      </c>
      <c r="F1407" s="32" t="s">
        <v>469</v>
      </c>
      <c r="G1407" s="32" t="s">
        <v>18</v>
      </c>
      <c r="H1407" s="45">
        <v>44341899</v>
      </c>
      <c r="I1407" s="45"/>
      <c r="J1407" s="45"/>
      <c r="K1407" s="45">
        <f t="shared" si="47"/>
        <v>44341899</v>
      </c>
      <c r="L1407" s="90"/>
    </row>
    <row r="1408" spans="1:12" ht="18" customHeight="1">
      <c r="A1408" s="11">
        <v>1402</v>
      </c>
      <c r="B1408" s="32" t="s">
        <v>3794</v>
      </c>
      <c r="C1408" s="32" t="s">
        <v>3810</v>
      </c>
      <c r="D1408" s="32">
        <v>5</v>
      </c>
      <c r="E1408" s="39" t="s">
        <v>3811</v>
      </c>
      <c r="F1408" s="32" t="s">
        <v>3806</v>
      </c>
      <c r="G1408" s="32" t="s">
        <v>26</v>
      </c>
      <c r="H1408" s="45">
        <v>120000000</v>
      </c>
      <c r="I1408" s="45"/>
      <c r="J1408" s="45"/>
      <c r="K1408" s="45">
        <f t="shared" si="47"/>
        <v>120000000</v>
      </c>
      <c r="L1408" s="29"/>
    </row>
    <row r="1409" spans="1:12" ht="18" customHeight="1">
      <c r="A1409" s="11">
        <v>1403</v>
      </c>
      <c r="B1409" s="57" t="s">
        <v>3823</v>
      </c>
      <c r="C1409" s="57" t="s">
        <v>3824</v>
      </c>
      <c r="D1409" s="57">
        <v>5</v>
      </c>
      <c r="E1409" s="71" t="s">
        <v>3825</v>
      </c>
      <c r="F1409" s="57" t="s">
        <v>3806</v>
      </c>
      <c r="G1409" s="57" t="s">
        <v>18</v>
      </c>
      <c r="H1409" s="103">
        <v>300000000</v>
      </c>
      <c r="I1409" s="103"/>
      <c r="J1409" s="103"/>
      <c r="K1409" s="103">
        <v>300000000</v>
      </c>
      <c r="L1409" s="82"/>
    </row>
    <row r="1410" spans="1:12" ht="18" customHeight="1">
      <c r="A1410" s="11">
        <v>1404</v>
      </c>
      <c r="B1410" s="57" t="s">
        <v>3826</v>
      </c>
      <c r="C1410" s="57" t="s">
        <v>3837</v>
      </c>
      <c r="D1410" s="57">
        <v>5</v>
      </c>
      <c r="E1410" s="58" t="s">
        <v>3900</v>
      </c>
      <c r="F1410" s="57" t="s">
        <v>62</v>
      </c>
      <c r="G1410" s="57" t="s">
        <v>18</v>
      </c>
      <c r="H1410" s="103">
        <v>280000000</v>
      </c>
      <c r="I1410" s="103">
        <v>0</v>
      </c>
      <c r="J1410" s="103">
        <v>0</v>
      </c>
      <c r="K1410" s="103">
        <f t="shared" ref="K1410:K1441" si="48">H1410+I1410+J1410</f>
        <v>280000000</v>
      </c>
      <c r="L1410" s="57"/>
    </row>
    <row r="1411" spans="1:12" ht="18" customHeight="1">
      <c r="A1411" s="11">
        <v>1405</v>
      </c>
      <c r="B1411" s="57" t="s">
        <v>3826</v>
      </c>
      <c r="C1411" s="57" t="s">
        <v>3859</v>
      </c>
      <c r="D1411" s="57">
        <v>5</v>
      </c>
      <c r="E1411" s="58" t="s">
        <v>3902</v>
      </c>
      <c r="F1411" s="57" t="s">
        <v>1360</v>
      </c>
      <c r="G1411" s="57" t="s">
        <v>0</v>
      </c>
      <c r="H1411" s="103">
        <v>480000000</v>
      </c>
      <c r="I1411" s="103"/>
      <c r="J1411" s="103"/>
      <c r="K1411" s="103">
        <f t="shared" si="48"/>
        <v>480000000</v>
      </c>
      <c r="L1411" s="120"/>
    </row>
    <row r="1412" spans="1:12" ht="18" customHeight="1">
      <c r="A1412" s="11">
        <v>1406</v>
      </c>
      <c r="B1412" s="57" t="s">
        <v>3826</v>
      </c>
      <c r="C1412" s="57" t="s">
        <v>3859</v>
      </c>
      <c r="D1412" s="57">
        <v>5</v>
      </c>
      <c r="E1412" s="58" t="s">
        <v>3901</v>
      </c>
      <c r="F1412" s="57" t="s">
        <v>419</v>
      </c>
      <c r="G1412" s="57" t="s">
        <v>18</v>
      </c>
      <c r="H1412" s="103">
        <v>400000000</v>
      </c>
      <c r="I1412" s="103"/>
      <c r="J1412" s="103"/>
      <c r="K1412" s="103">
        <f t="shared" si="48"/>
        <v>400000000</v>
      </c>
      <c r="L1412" s="120"/>
    </row>
    <row r="1413" spans="1:12" ht="18" customHeight="1">
      <c r="A1413" s="11">
        <v>1407</v>
      </c>
      <c r="B1413" s="57" t="s">
        <v>3826</v>
      </c>
      <c r="C1413" s="57" t="s">
        <v>3877</v>
      </c>
      <c r="D1413" s="57">
        <v>5</v>
      </c>
      <c r="E1413" s="58" t="s">
        <v>3903</v>
      </c>
      <c r="F1413" s="57" t="s">
        <v>62</v>
      </c>
      <c r="G1413" s="57" t="s">
        <v>26</v>
      </c>
      <c r="H1413" s="103">
        <v>100000000</v>
      </c>
      <c r="I1413" s="103">
        <v>0</v>
      </c>
      <c r="J1413" s="103">
        <v>0</v>
      </c>
      <c r="K1413" s="103">
        <f t="shared" si="48"/>
        <v>100000000</v>
      </c>
      <c r="L1413" s="120"/>
    </row>
    <row r="1414" spans="1:12" ht="18" customHeight="1">
      <c r="A1414" s="11">
        <v>1408</v>
      </c>
      <c r="B1414" s="112" t="s">
        <v>3826</v>
      </c>
      <c r="C1414" s="112" t="s">
        <v>3832</v>
      </c>
      <c r="D1414" s="112">
        <v>5</v>
      </c>
      <c r="E1414" s="93" t="s">
        <v>3905</v>
      </c>
      <c r="F1414" s="112" t="s">
        <v>419</v>
      </c>
      <c r="G1414" s="112" t="s">
        <v>0</v>
      </c>
      <c r="H1414" s="130">
        <v>200000000</v>
      </c>
      <c r="I1414" s="130"/>
      <c r="J1414" s="130"/>
      <c r="K1414" s="103">
        <f t="shared" si="48"/>
        <v>200000000</v>
      </c>
      <c r="L1414" s="120"/>
    </row>
    <row r="1415" spans="1:12" ht="18" customHeight="1">
      <c r="A1415" s="11">
        <v>1409</v>
      </c>
      <c r="B1415" s="57" t="s">
        <v>3826</v>
      </c>
      <c r="C1415" s="57" t="s">
        <v>3845</v>
      </c>
      <c r="D1415" s="57">
        <v>5</v>
      </c>
      <c r="E1415" s="58" t="s">
        <v>3904</v>
      </c>
      <c r="F1415" s="57" t="s">
        <v>1360</v>
      </c>
      <c r="G1415" s="57" t="s">
        <v>26</v>
      </c>
      <c r="H1415" s="103">
        <v>650000000</v>
      </c>
      <c r="I1415" s="103"/>
      <c r="J1415" s="103"/>
      <c r="K1415" s="103">
        <f t="shared" si="48"/>
        <v>650000000</v>
      </c>
      <c r="L1415" s="120"/>
    </row>
    <row r="1416" spans="1:12" ht="18" customHeight="1">
      <c r="A1416" s="11">
        <v>1410</v>
      </c>
      <c r="B1416" s="12" t="s">
        <v>3924</v>
      </c>
      <c r="C1416" s="12" t="s">
        <v>3937</v>
      </c>
      <c r="D1416" s="12">
        <v>5</v>
      </c>
      <c r="E1416" s="13" t="s">
        <v>4036</v>
      </c>
      <c r="F1416" s="57" t="s">
        <v>419</v>
      </c>
      <c r="G1416" s="57" t="s">
        <v>26</v>
      </c>
      <c r="H1416" s="103">
        <v>250000000</v>
      </c>
      <c r="I1416" s="103"/>
      <c r="J1416" s="103"/>
      <c r="K1416" s="103">
        <f t="shared" si="48"/>
        <v>250000000</v>
      </c>
      <c r="L1416" s="21"/>
    </row>
    <row r="1417" spans="1:12" ht="18" customHeight="1">
      <c r="A1417" s="11">
        <v>1411</v>
      </c>
      <c r="B1417" s="57" t="s">
        <v>3924</v>
      </c>
      <c r="C1417" s="32" t="s">
        <v>4003</v>
      </c>
      <c r="D1417" s="32">
        <v>5</v>
      </c>
      <c r="E1417" s="33" t="s">
        <v>4038</v>
      </c>
      <c r="F1417" s="32" t="s">
        <v>419</v>
      </c>
      <c r="G1417" s="57" t="s">
        <v>26</v>
      </c>
      <c r="H1417" s="45">
        <v>40000000</v>
      </c>
      <c r="I1417" s="45"/>
      <c r="J1417" s="45"/>
      <c r="K1417" s="103">
        <f t="shared" si="48"/>
        <v>40000000</v>
      </c>
      <c r="L1417" s="21"/>
    </row>
    <row r="1418" spans="1:12" ht="18" customHeight="1">
      <c r="A1418" s="11">
        <v>1412</v>
      </c>
      <c r="B1418" s="57" t="s">
        <v>3924</v>
      </c>
      <c r="C1418" s="32" t="s">
        <v>4003</v>
      </c>
      <c r="D1418" s="32">
        <v>5</v>
      </c>
      <c r="E1418" s="33" t="s">
        <v>4037</v>
      </c>
      <c r="F1418" s="32" t="s">
        <v>419</v>
      </c>
      <c r="G1418" s="57" t="s">
        <v>26</v>
      </c>
      <c r="H1418" s="45">
        <v>90000000</v>
      </c>
      <c r="I1418" s="45"/>
      <c r="J1418" s="45"/>
      <c r="K1418" s="103">
        <f t="shared" si="48"/>
        <v>90000000</v>
      </c>
      <c r="L1418" s="21"/>
    </row>
    <row r="1419" spans="1:12" ht="18" customHeight="1">
      <c r="A1419" s="11">
        <v>1413</v>
      </c>
      <c r="B1419" s="57" t="s">
        <v>145</v>
      </c>
      <c r="C1419" s="57" t="s">
        <v>35</v>
      </c>
      <c r="D1419" s="57">
        <v>5</v>
      </c>
      <c r="E1419" s="71" t="s">
        <v>4071</v>
      </c>
      <c r="F1419" s="57" t="s">
        <v>469</v>
      </c>
      <c r="G1419" s="57" t="s">
        <v>26</v>
      </c>
      <c r="H1419" s="103">
        <v>30000000</v>
      </c>
      <c r="I1419" s="103">
        <v>0</v>
      </c>
      <c r="J1419" s="103">
        <v>0</v>
      </c>
      <c r="K1419" s="103">
        <f t="shared" si="48"/>
        <v>30000000</v>
      </c>
      <c r="L1419" s="23"/>
    </row>
    <row r="1420" spans="1:12" ht="18" customHeight="1">
      <c r="A1420" s="11">
        <v>1414</v>
      </c>
      <c r="B1420" s="57" t="s">
        <v>145</v>
      </c>
      <c r="C1420" s="57" t="s">
        <v>35</v>
      </c>
      <c r="D1420" s="57">
        <v>5</v>
      </c>
      <c r="E1420" s="71" t="s">
        <v>4070</v>
      </c>
      <c r="F1420" s="57" t="s">
        <v>469</v>
      </c>
      <c r="G1420" s="57" t="s">
        <v>26</v>
      </c>
      <c r="H1420" s="103">
        <v>35000000</v>
      </c>
      <c r="I1420" s="103">
        <v>0</v>
      </c>
      <c r="J1420" s="103">
        <v>0</v>
      </c>
      <c r="K1420" s="103">
        <f t="shared" si="48"/>
        <v>35000000</v>
      </c>
      <c r="L1420" s="23"/>
    </row>
    <row r="1421" spans="1:12" ht="18" customHeight="1">
      <c r="A1421" s="11">
        <v>1415</v>
      </c>
      <c r="B1421" s="57" t="s">
        <v>4047</v>
      </c>
      <c r="C1421" s="57" t="s">
        <v>42</v>
      </c>
      <c r="D1421" s="57">
        <v>5</v>
      </c>
      <c r="E1421" s="71" t="s">
        <v>4072</v>
      </c>
      <c r="F1421" s="57" t="s">
        <v>442</v>
      </c>
      <c r="G1421" s="57" t="s">
        <v>26</v>
      </c>
      <c r="H1421" s="103">
        <v>20000000</v>
      </c>
      <c r="I1421" s="103">
        <v>0</v>
      </c>
      <c r="J1421" s="103">
        <v>0</v>
      </c>
      <c r="K1421" s="103">
        <f t="shared" si="48"/>
        <v>20000000</v>
      </c>
      <c r="L1421" s="23"/>
    </row>
    <row r="1422" spans="1:12" ht="18" customHeight="1">
      <c r="A1422" s="11">
        <v>1416</v>
      </c>
      <c r="B1422" s="57" t="s">
        <v>4047</v>
      </c>
      <c r="C1422" s="57" t="s">
        <v>42</v>
      </c>
      <c r="D1422" s="57">
        <v>5</v>
      </c>
      <c r="E1422" s="71" t="s">
        <v>4073</v>
      </c>
      <c r="F1422" s="57" t="s">
        <v>149</v>
      </c>
      <c r="G1422" s="57" t="s">
        <v>18</v>
      </c>
      <c r="H1422" s="103">
        <v>160000000</v>
      </c>
      <c r="I1422" s="103">
        <v>0</v>
      </c>
      <c r="J1422" s="103">
        <v>0</v>
      </c>
      <c r="K1422" s="103">
        <f t="shared" si="48"/>
        <v>160000000</v>
      </c>
      <c r="L1422" s="23"/>
    </row>
    <row r="1423" spans="1:12" ht="18" customHeight="1">
      <c r="A1423" s="11">
        <v>1417</v>
      </c>
      <c r="B1423" s="12" t="s">
        <v>147</v>
      </c>
      <c r="C1423" s="11" t="s">
        <v>2233</v>
      </c>
      <c r="D1423" s="32">
        <v>5</v>
      </c>
      <c r="E1423" s="58" t="s">
        <v>4326</v>
      </c>
      <c r="F1423" s="32" t="s">
        <v>419</v>
      </c>
      <c r="G1423" s="32" t="s">
        <v>26</v>
      </c>
      <c r="H1423" s="45">
        <v>800000000</v>
      </c>
      <c r="I1423" s="45">
        <v>0</v>
      </c>
      <c r="J1423" s="45">
        <v>0</v>
      </c>
      <c r="K1423" s="103">
        <f t="shared" si="48"/>
        <v>800000000</v>
      </c>
      <c r="L1423" s="63"/>
    </row>
    <row r="1424" spans="1:12" ht="18" customHeight="1">
      <c r="A1424" s="11">
        <v>1418</v>
      </c>
      <c r="B1424" s="32" t="s">
        <v>147</v>
      </c>
      <c r="C1424" s="12" t="s">
        <v>156</v>
      </c>
      <c r="D1424" s="11">
        <v>5</v>
      </c>
      <c r="E1424" s="13" t="s">
        <v>4325</v>
      </c>
      <c r="F1424" s="57" t="s">
        <v>419</v>
      </c>
      <c r="G1424" s="32" t="s">
        <v>18</v>
      </c>
      <c r="H1424" s="45">
        <f>10842825000*0.05</f>
        <v>542141250</v>
      </c>
      <c r="I1424" s="72">
        <v>0</v>
      </c>
      <c r="J1424" s="72">
        <v>0</v>
      </c>
      <c r="K1424" s="103">
        <f t="shared" si="48"/>
        <v>542141250</v>
      </c>
      <c r="L1424" s="63"/>
    </row>
    <row r="1425" spans="1:12" ht="18" customHeight="1">
      <c r="A1425" s="11">
        <v>1419</v>
      </c>
      <c r="B1425" s="12" t="s">
        <v>147</v>
      </c>
      <c r="C1425" s="12" t="s">
        <v>63</v>
      </c>
      <c r="D1425" s="111">
        <v>5</v>
      </c>
      <c r="E1425" s="109" t="s">
        <v>4328</v>
      </c>
      <c r="F1425" s="111" t="s">
        <v>419</v>
      </c>
      <c r="G1425" s="111" t="s">
        <v>26</v>
      </c>
      <c r="H1425" s="103">
        <v>70000000</v>
      </c>
      <c r="I1425" s="103"/>
      <c r="J1425" s="103"/>
      <c r="K1425" s="103">
        <f t="shared" si="48"/>
        <v>70000000</v>
      </c>
      <c r="L1425" s="63"/>
    </row>
    <row r="1426" spans="1:12" ht="18" customHeight="1">
      <c r="A1426" s="11">
        <v>1420</v>
      </c>
      <c r="B1426" s="12" t="s">
        <v>147</v>
      </c>
      <c r="C1426" s="12" t="s">
        <v>63</v>
      </c>
      <c r="D1426" s="57">
        <v>5</v>
      </c>
      <c r="E1426" s="13" t="s">
        <v>4329</v>
      </c>
      <c r="F1426" s="57" t="s">
        <v>419</v>
      </c>
      <c r="G1426" s="57" t="s">
        <v>18</v>
      </c>
      <c r="H1426" s="103">
        <v>1106000000</v>
      </c>
      <c r="I1426" s="103"/>
      <c r="J1426" s="103"/>
      <c r="K1426" s="103">
        <f t="shared" si="48"/>
        <v>1106000000</v>
      </c>
      <c r="L1426" s="152"/>
    </row>
    <row r="1427" spans="1:12" ht="18" customHeight="1">
      <c r="A1427" s="11">
        <v>1421</v>
      </c>
      <c r="B1427" s="12" t="s">
        <v>147</v>
      </c>
      <c r="C1427" s="12" t="s">
        <v>63</v>
      </c>
      <c r="D1427" s="12">
        <v>5</v>
      </c>
      <c r="E1427" s="109" t="s">
        <v>4331</v>
      </c>
      <c r="F1427" s="111" t="s">
        <v>419</v>
      </c>
      <c r="G1427" s="111" t="s">
        <v>18</v>
      </c>
      <c r="H1427" s="103">
        <v>1874000000</v>
      </c>
      <c r="I1427" s="103"/>
      <c r="J1427" s="103"/>
      <c r="K1427" s="103">
        <f t="shared" si="48"/>
        <v>1874000000</v>
      </c>
      <c r="L1427" s="63"/>
    </row>
    <row r="1428" spans="1:12" ht="18" customHeight="1">
      <c r="A1428" s="11">
        <v>1422</v>
      </c>
      <c r="B1428" s="57" t="s">
        <v>147</v>
      </c>
      <c r="C1428" s="57" t="s">
        <v>59</v>
      </c>
      <c r="D1428" s="57">
        <v>5</v>
      </c>
      <c r="E1428" s="58" t="s">
        <v>4327</v>
      </c>
      <c r="F1428" s="57" t="s">
        <v>419</v>
      </c>
      <c r="G1428" s="57" t="s">
        <v>0</v>
      </c>
      <c r="H1428" s="103">
        <v>850000000</v>
      </c>
      <c r="I1428" s="103">
        <v>0</v>
      </c>
      <c r="J1428" s="103">
        <v>0</v>
      </c>
      <c r="K1428" s="103">
        <f t="shared" si="48"/>
        <v>850000000</v>
      </c>
      <c r="L1428" s="23"/>
    </row>
    <row r="1429" spans="1:12" ht="18" customHeight="1">
      <c r="A1429" s="11">
        <v>1423</v>
      </c>
      <c r="B1429" s="12" t="s">
        <v>147</v>
      </c>
      <c r="C1429" s="12" t="s">
        <v>200</v>
      </c>
      <c r="D1429" s="57">
        <v>5</v>
      </c>
      <c r="E1429" s="13" t="s">
        <v>4330</v>
      </c>
      <c r="F1429" s="57" t="s">
        <v>419</v>
      </c>
      <c r="G1429" s="57" t="s">
        <v>1</v>
      </c>
      <c r="H1429" s="14">
        <v>1788400000</v>
      </c>
      <c r="I1429" s="103"/>
      <c r="J1429" s="103"/>
      <c r="K1429" s="103">
        <f t="shared" si="48"/>
        <v>1788400000</v>
      </c>
      <c r="L1429" s="96"/>
    </row>
    <row r="1430" spans="1:12" ht="18" customHeight="1">
      <c r="A1430" s="11">
        <v>1424</v>
      </c>
      <c r="B1430" s="11" t="s">
        <v>147</v>
      </c>
      <c r="C1430" s="11" t="s">
        <v>155</v>
      </c>
      <c r="D1430" s="11">
        <v>5</v>
      </c>
      <c r="E1430" s="13" t="s">
        <v>4323</v>
      </c>
      <c r="F1430" s="11" t="s">
        <v>419</v>
      </c>
      <c r="G1430" s="11" t="s">
        <v>18</v>
      </c>
      <c r="H1430" s="28">
        <v>30000000</v>
      </c>
      <c r="I1430" s="28">
        <v>0</v>
      </c>
      <c r="J1430" s="28">
        <v>0</v>
      </c>
      <c r="K1430" s="103">
        <f t="shared" si="48"/>
        <v>30000000</v>
      </c>
      <c r="L1430" s="63"/>
    </row>
    <row r="1431" spans="1:12" ht="18" customHeight="1">
      <c r="A1431" s="11">
        <v>1425</v>
      </c>
      <c r="B1431" s="11" t="s">
        <v>147</v>
      </c>
      <c r="C1431" s="11" t="s">
        <v>155</v>
      </c>
      <c r="D1431" s="11">
        <v>5</v>
      </c>
      <c r="E1431" s="13" t="s">
        <v>4324</v>
      </c>
      <c r="F1431" s="11" t="s">
        <v>419</v>
      </c>
      <c r="G1431" s="11" t="s">
        <v>0</v>
      </c>
      <c r="H1431" s="28">
        <v>340887000</v>
      </c>
      <c r="I1431" s="28">
        <v>0</v>
      </c>
      <c r="J1431" s="28">
        <v>0</v>
      </c>
      <c r="K1431" s="103">
        <f t="shared" si="48"/>
        <v>340887000</v>
      </c>
      <c r="L1431" s="63"/>
    </row>
    <row r="1432" spans="1:12" ht="18" customHeight="1">
      <c r="A1432" s="11">
        <v>1426</v>
      </c>
      <c r="B1432" s="32" t="s">
        <v>4435</v>
      </c>
      <c r="C1432" s="32" t="s">
        <v>4446</v>
      </c>
      <c r="D1432" s="32">
        <v>5</v>
      </c>
      <c r="E1432" s="33" t="s">
        <v>4507</v>
      </c>
      <c r="F1432" s="32" t="s">
        <v>419</v>
      </c>
      <c r="G1432" s="32" t="s">
        <v>1</v>
      </c>
      <c r="H1432" s="68">
        <v>50000000</v>
      </c>
      <c r="I1432" s="68"/>
      <c r="J1432" s="68"/>
      <c r="K1432" s="68">
        <f t="shared" si="48"/>
        <v>50000000</v>
      </c>
      <c r="L1432" s="29"/>
    </row>
    <row r="1433" spans="1:12" ht="18" customHeight="1">
      <c r="A1433" s="11">
        <v>1427</v>
      </c>
      <c r="B1433" s="32" t="s">
        <v>4435</v>
      </c>
      <c r="C1433" s="32" t="s">
        <v>443</v>
      </c>
      <c r="D1433" s="32">
        <v>5</v>
      </c>
      <c r="E1433" s="33" t="s">
        <v>4508</v>
      </c>
      <c r="F1433" s="32" t="s">
        <v>149</v>
      </c>
      <c r="G1433" s="32" t="s">
        <v>26</v>
      </c>
      <c r="H1433" s="68">
        <v>19000000</v>
      </c>
      <c r="I1433" s="68"/>
      <c r="J1433" s="68"/>
      <c r="K1433" s="68">
        <f t="shared" si="48"/>
        <v>19000000</v>
      </c>
      <c r="L1433" s="11"/>
    </row>
    <row r="1434" spans="1:12" ht="18" customHeight="1">
      <c r="A1434" s="11">
        <v>1428</v>
      </c>
      <c r="B1434" s="32" t="s">
        <v>4435</v>
      </c>
      <c r="C1434" s="32" t="s">
        <v>193</v>
      </c>
      <c r="D1434" s="32">
        <v>5</v>
      </c>
      <c r="E1434" s="33" t="s">
        <v>4509</v>
      </c>
      <c r="F1434" s="32" t="s">
        <v>417</v>
      </c>
      <c r="G1434" s="32" t="s">
        <v>18</v>
      </c>
      <c r="H1434" s="68">
        <v>9090000</v>
      </c>
      <c r="I1434" s="68"/>
      <c r="J1434" s="68"/>
      <c r="K1434" s="68">
        <f t="shared" si="48"/>
        <v>9090000</v>
      </c>
      <c r="L1434" s="29"/>
    </row>
    <row r="1435" spans="1:12" ht="18" customHeight="1">
      <c r="A1435" s="11">
        <v>1429</v>
      </c>
      <c r="B1435" s="12" t="s">
        <v>14</v>
      </c>
      <c r="C1435" s="42" t="s">
        <v>19</v>
      </c>
      <c r="D1435" s="32">
        <v>6</v>
      </c>
      <c r="E1435" s="13" t="s">
        <v>1875</v>
      </c>
      <c r="F1435" s="32" t="s">
        <v>419</v>
      </c>
      <c r="G1435" s="32" t="s">
        <v>18</v>
      </c>
      <c r="H1435" s="45">
        <v>500000000</v>
      </c>
      <c r="I1435" s="45">
        <v>0</v>
      </c>
      <c r="J1435" s="45">
        <v>0</v>
      </c>
      <c r="K1435" s="45">
        <f t="shared" si="48"/>
        <v>500000000</v>
      </c>
      <c r="L1435" s="29"/>
    </row>
    <row r="1436" spans="1:12" ht="18" customHeight="1">
      <c r="A1436" s="11">
        <v>1430</v>
      </c>
      <c r="B1436" s="12" t="s">
        <v>14</v>
      </c>
      <c r="C1436" s="42" t="s">
        <v>19</v>
      </c>
      <c r="D1436" s="32">
        <v>6</v>
      </c>
      <c r="E1436" s="33" t="s">
        <v>1876</v>
      </c>
      <c r="F1436" s="32" t="s">
        <v>419</v>
      </c>
      <c r="G1436" s="32" t="s">
        <v>18</v>
      </c>
      <c r="H1436" s="180">
        <v>500000000</v>
      </c>
      <c r="I1436" s="45">
        <v>0</v>
      </c>
      <c r="J1436" s="45">
        <v>0</v>
      </c>
      <c r="K1436" s="45">
        <f t="shared" si="48"/>
        <v>500000000</v>
      </c>
      <c r="L1436" s="29"/>
    </row>
    <row r="1437" spans="1:12" ht="18" customHeight="1">
      <c r="A1437" s="11">
        <v>1431</v>
      </c>
      <c r="B1437" s="12" t="s">
        <v>14</v>
      </c>
      <c r="C1437" s="12" t="s">
        <v>15</v>
      </c>
      <c r="D1437" s="12">
        <v>6</v>
      </c>
      <c r="E1437" s="109" t="s">
        <v>1725</v>
      </c>
      <c r="F1437" s="32" t="s">
        <v>419</v>
      </c>
      <c r="G1437" s="12" t="s">
        <v>18</v>
      </c>
      <c r="H1437" s="44">
        <v>5000000000</v>
      </c>
      <c r="I1437" s="228"/>
      <c r="J1437" s="227"/>
      <c r="K1437" s="68">
        <f t="shared" si="48"/>
        <v>5000000000</v>
      </c>
      <c r="L1437" s="12"/>
    </row>
    <row r="1438" spans="1:12" ht="18" customHeight="1">
      <c r="A1438" s="11">
        <v>1432</v>
      </c>
      <c r="B1438" s="57" t="s">
        <v>21</v>
      </c>
      <c r="C1438" s="57" t="s">
        <v>115</v>
      </c>
      <c r="D1438" s="57">
        <v>6</v>
      </c>
      <c r="E1438" s="13" t="s">
        <v>511</v>
      </c>
      <c r="F1438" s="57" t="s">
        <v>419</v>
      </c>
      <c r="G1438" s="57" t="s">
        <v>26</v>
      </c>
      <c r="H1438" s="72">
        <v>30963595</v>
      </c>
      <c r="I1438" s="72"/>
      <c r="J1438" s="72"/>
      <c r="K1438" s="72">
        <f t="shared" si="48"/>
        <v>30963595</v>
      </c>
      <c r="L1438" s="69"/>
    </row>
    <row r="1439" spans="1:12" ht="18" customHeight="1">
      <c r="A1439" s="11">
        <v>1433</v>
      </c>
      <c r="B1439" s="57" t="s">
        <v>298</v>
      </c>
      <c r="C1439" s="57" t="s">
        <v>115</v>
      </c>
      <c r="D1439" s="57">
        <v>6</v>
      </c>
      <c r="E1439" s="13" t="s">
        <v>512</v>
      </c>
      <c r="F1439" s="57" t="s">
        <v>419</v>
      </c>
      <c r="G1439" s="57" t="s">
        <v>26</v>
      </c>
      <c r="H1439" s="72">
        <v>34232779</v>
      </c>
      <c r="I1439" s="72">
        <v>2565000</v>
      </c>
      <c r="J1439" s="72"/>
      <c r="K1439" s="72">
        <f t="shared" si="48"/>
        <v>36797779</v>
      </c>
      <c r="L1439" s="69"/>
    </row>
    <row r="1440" spans="1:12" ht="18" customHeight="1">
      <c r="A1440" s="11">
        <v>1434</v>
      </c>
      <c r="B1440" s="57" t="s">
        <v>298</v>
      </c>
      <c r="C1440" s="57" t="s">
        <v>115</v>
      </c>
      <c r="D1440" s="57">
        <v>6</v>
      </c>
      <c r="E1440" s="13" t="s">
        <v>510</v>
      </c>
      <c r="F1440" s="57" t="s">
        <v>417</v>
      </c>
      <c r="G1440" s="57" t="s">
        <v>26</v>
      </c>
      <c r="H1440" s="72">
        <v>15328287</v>
      </c>
      <c r="I1440" s="72"/>
      <c r="J1440" s="72"/>
      <c r="K1440" s="72">
        <f t="shared" si="48"/>
        <v>15328287</v>
      </c>
      <c r="L1440" s="69"/>
    </row>
    <row r="1441" spans="1:12" ht="18" customHeight="1">
      <c r="A1441" s="11">
        <v>1435</v>
      </c>
      <c r="B1441" s="57" t="s">
        <v>21</v>
      </c>
      <c r="C1441" s="57" t="s">
        <v>115</v>
      </c>
      <c r="D1441" s="57">
        <v>6</v>
      </c>
      <c r="E1441" s="13" t="s">
        <v>514</v>
      </c>
      <c r="F1441" s="57" t="s">
        <v>419</v>
      </c>
      <c r="G1441" s="57" t="s">
        <v>26</v>
      </c>
      <c r="H1441" s="72">
        <v>163493247</v>
      </c>
      <c r="I1441" s="72"/>
      <c r="J1441" s="72"/>
      <c r="K1441" s="72">
        <f t="shared" si="48"/>
        <v>163493247</v>
      </c>
      <c r="L1441" s="69"/>
    </row>
    <row r="1442" spans="1:12" ht="18" customHeight="1">
      <c r="A1442" s="11">
        <v>1436</v>
      </c>
      <c r="B1442" s="57" t="s">
        <v>298</v>
      </c>
      <c r="C1442" s="57" t="s">
        <v>170</v>
      </c>
      <c r="D1442" s="57">
        <v>6</v>
      </c>
      <c r="E1442" s="13" t="s">
        <v>513</v>
      </c>
      <c r="F1442" s="57" t="s">
        <v>442</v>
      </c>
      <c r="G1442" s="57" t="s">
        <v>26</v>
      </c>
      <c r="H1442" s="72">
        <v>55000000</v>
      </c>
      <c r="I1442" s="72"/>
      <c r="J1442" s="72"/>
      <c r="K1442" s="72">
        <f t="shared" ref="K1442:K1473" si="49">H1442+I1442+J1442</f>
        <v>55000000</v>
      </c>
      <c r="L1442" s="69"/>
    </row>
    <row r="1443" spans="1:12" ht="18" customHeight="1">
      <c r="A1443" s="11">
        <v>1437</v>
      </c>
      <c r="B1443" s="32" t="s">
        <v>36</v>
      </c>
      <c r="C1443" s="57" t="s">
        <v>678</v>
      </c>
      <c r="D1443" s="57">
        <v>6</v>
      </c>
      <c r="E1443" s="58" t="s">
        <v>868</v>
      </c>
      <c r="F1443" s="57" t="s">
        <v>419</v>
      </c>
      <c r="G1443" s="57" t="s">
        <v>26</v>
      </c>
      <c r="H1443" s="83">
        <v>17253769</v>
      </c>
      <c r="I1443" s="83">
        <v>0</v>
      </c>
      <c r="J1443" s="83"/>
      <c r="K1443" s="45">
        <f t="shared" si="49"/>
        <v>17253769</v>
      </c>
      <c r="L1443" s="12"/>
    </row>
    <row r="1444" spans="1:12" ht="18" customHeight="1">
      <c r="A1444" s="11">
        <v>1438</v>
      </c>
      <c r="B1444" s="32" t="s">
        <v>889</v>
      </c>
      <c r="C1444" s="57" t="s">
        <v>991</v>
      </c>
      <c r="D1444" s="57">
        <v>6</v>
      </c>
      <c r="E1444" s="58" t="s">
        <v>1208</v>
      </c>
      <c r="F1444" s="32" t="s">
        <v>417</v>
      </c>
      <c r="G1444" s="57" t="s">
        <v>18</v>
      </c>
      <c r="H1444" s="103">
        <v>2683530</v>
      </c>
      <c r="I1444" s="103">
        <v>0</v>
      </c>
      <c r="J1444" s="103">
        <v>0</v>
      </c>
      <c r="K1444" s="103">
        <f t="shared" si="49"/>
        <v>2683530</v>
      </c>
      <c r="L1444" s="69"/>
    </row>
    <row r="1445" spans="1:12" ht="18" customHeight="1">
      <c r="A1445" s="11">
        <v>1439</v>
      </c>
      <c r="B1445" s="32" t="s">
        <v>889</v>
      </c>
      <c r="C1445" s="32" t="s">
        <v>919</v>
      </c>
      <c r="D1445" s="32">
        <v>6</v>
      </c>
      <c r="E1445" s="58" t="s">
        <v>1209</v>
      </c>
      <c r="F1445" s="32" t="s">
        <v>419</v>
      </c>
      <c r="G1445" s="32" t="s">
        <v>26</v>
      </c>
      <c r="H1445" s="45">
        <v>14000000</v>
      </c>
      <c r="I1445" s="45"/>
      <c r="J1445" s="45"/>
      <c r="K1445" s="103">
        <f t="shared" si="49"/>
        <v>14000000</v>
      </c>
      <c r="L1445" s="11"/>
    </row>
    <row r="1446" spans="1:12" ht="18" customHeight="1">
      <c r="A1446" s="11">
        <v>1440</v>
      </c>
      <c r="B1446" s="32" t="s">
        <v>889</v>
      </c>
      <c r="C1446" s="57" t="s">
        <v>443</v>
      </c>
      <c r="D1446" s="57">
        <v>6</v>
      </c>
      <c r="E1446" s="58" t="s">
        <v>1212</v>
      </c>
      <c r="F1446" s="57" t="s">
        <v>149</v>
      </c>
      <c r="G1446" s="57" t="s">
        <v>26</v>
      </c>
      <c r="H1446" s="103">
        <v>18000000</v>
      </c>
      <c r="I1446" s="103">
        <v>0</v>
      </c>
      <c r="J1446" s="103">
        <v>0</v>
      </c>
      <c r="K1446" s="103">
        <f t="shared" si="49"/>
        <v>18000000</v>
      </c>
      <c r="L1446" s="12"/>
    </row>
    <row r="1447" spans="1:12" ht="18" customHeight="1">
      <c r="A1447" s="11">
        <v>1441</v>
      </c>
      <c r="B1447" s="57" t="s">
        <v>889</v>
      </c>
      <c r="C1447" s="57" t="s">
        <v>910</v>
      </c>
      <c r="D1447" s="57">
        <v>6</v>
      </c>
      <c r="E1447" s="58" t="s">
        <v>1215</v>
      </c>
      <c r="F1447" s="57" t="s">
        <v>417</v>
      </c>
      <c r="G1447" s="57" t="s">
        <v>1</v>
      </c>
      <c r="H1447" s="103">
        <v>32000000</v>
      </c>
      <c r="I1447" s="103"/>
      <c r="J1447" s="103"/>
      <c r="K1447" s="103">
        <f t="shared" si="49"/>
        <v>32000000</v>
      </c>
      <c r="L1447" s="69"/>
    </row>
    <row r="1448" spans="1:12" ht="18" customHeight="1">
      <c r="A1448" s="11">
        <v>1442</v>
      </c>
      <c r="B1448" s="32" t="s">
        <v>889</v>
      </c>
      <c r="C1448" s="57" t="s">
        <v>46</v>
      </c>
      <c r="D1448" s="57">
        <v>6</v>
      </c>
      <c r="E1448" s="58" t="s">
        <v>1211</v>
      </c>
      <c r="F1448" s="32" t="s">
        <v>419</v>
      </c>
      <c r="G1448" s="57" t="s">
        <v>26</v>
      </c>
      <c r="H1448" s="103">
        <v>15000000</v>
      </c>
      <c r="I1448" s="103"/>
      <c r="J1448" s="103"/>
      <c r="K1448" s="103">
        <f t="shared" si="49"/>
        <v>15000000</v>
      </c>
      <c r="L1448" s="69"/>
    </row>
    <row r="1449" spans="1:12" ht="18" customHeight="1">
      <c r="A1449" s="11">
        <v>1443</v>
      </c>
      <c r="B1449" s="32" t="s">
        <v>889</v>
      </c>
      <c r="C1449" s="57" t="s">
        <v>46</v>
      </c>
      <c r="D1449" s="57">
        <v>6</v>
      </c>
      <c r="E1449" s="58" t="s">
        <v>1211</v>
      </c>
      <c r="F1449" s="32" t="s">
        <v>419</v>
      </c>
      <c r="G1449" s="57" t="s">
        <v>26</v>
      </c>
      <c r="H1449" s="103">
        <v>15000000</v>
      </c>
      <c r="I1449" s="103"/>
      <c r="J1449" s="103"/>
      <c r="K1449" s="103">
        <f t="shared" si="49"/>
        <v>15000000</v>
      </c>
      <c r="L1449" s="69"/>
    </row>
    <row r="1450" spans="1:12" ht="18" customHeight="1">
      <c r="A1450" s="11">
        <v>1444</v>
      </c>
      <c r="B1450" s="32" t="s">
        <v>889</v>
      </c>
      <c r="C1450" s="57" t="s">
        <v>46</v>
      </c>
      <c r="D1450" s="57">
        <v>6</v>
      </c>
      <c r="E1450" s="58" t="s">
        <v>1216</v>
      </c>
      <c r="F1450" s="32" t="s">
        <v>419</v>
      </c>
      <c r="G1450" s="57" t="s">
        <v>18</v>
      </c>
      <c r="H1450" s="103">
        <v>57930000</v>
      </c>
      <c r="I1450" s="103"/>
      <c r="J1450" s="103"/>
      <c r="K1450" s="103">
        <f t="shared" si="49"/>
        <v>57930000</v>
      </c>
      <c r="L1450" s="69"/>
    </row>
    <row r="1451" spans="1:12" ht="18" customHeight="1">
      <c r="A1451" s="11">
        <v>1445</v>
      </c>
      <c r="B1451" s="32" t="s">
        <v>889</v>
      </c>
      <c r="C1451" s="57" t="s">
        <v>46</v>
      </c>
      <c r="D1451" s="57">
        <v>6</v>
      </c>
      <c r="E1451" s="58" t="s">
        <v>1210</v>
      </c>
      <c r="F1451" s="32" t="s">
        <v>419</v>
      </c>
      <c r="G1451" s="57" t="s">
        <v>26</v>
      </c>
      <c r="H1451" s="103">
        <v>14546000</v>
      </c>
      <c r="I1451" s="103"/>
      <c r="J1451" s="103"/>
      <c r="K1451" s="103">
        <f t="shared" si="49"/>
        <v>14546000</v>
      </c>
      <c r="L1451" s="69"/>
    </row>
    <row r="1452" spans="1:12" ht="18" customHeight="1">
      <c r="A1452" s="11">
        <v>1446</v>
      </c>
      <c r="B1452" s="32" t="s">
        <v>889</v>
      </c>
      <c r="C1452" s="57" t="s">
        <v>46</v>
      </c>
      <c r="D1452" s="57">
        <v>6</v>
      </c>
      <c r="E1452" s="58" t="s">
        <v>1217</v>
      </c>
      <c r="F1452" s="32" t="s">
        <v>419</v>
      </c>
      <c r="G1452" s="57" t="s">
        <v>18</v>
      </c>
      <c r="H1452" s="103">
        <v>75042000</v>
      </c>
      <c r="I1452" s="103"/>
      <c r="J1452" s="103"/>
      <c r="K1452" s="103">
        <f t="shared" si="49"/>
        <v>75042000</v>
      </c>
      <c r="L1452" s="69"/>
    </row>
    <row r="1453" spans="1:12" ht="18" customHeight="1">
      <c r="A1453" s="11">
        <v>1447</v>
      </c>
      <c r="B1453" s="32" t="s">
        <v>889</v>
      </c>
      <c r="C1453" s="57" t="s">
        <v>46</v>
      </c>
      <c r="D1453" s="57">
        <v>6</v>
      </c>
      <c r="E1453" s="58" t="s">
        <v>1213</v>
      </c>
      <c r="F1453" s="32" t="s">
        <v>419</v>
      </c>
      <c r="G1453" s="57" t="s">
        <v>26</v>
      </c>
      <c r="H1453" s="103">
        <v>19900000</v>
      </c>
      <c r="I1453" s="103"/>
      <c r="J1453" s="103"/>
      <c r="K1453" s="103">
        <f t="shared" si="49"/>
        <v>19900000</v>
      </c>
      <c r="L1453" s="69"/>
    </row>
    <row r="1454" spans="1:12" ht="18" customHeight="1">
      <c r="A1454" s="11">
        <v>1448</v>
      </c>
      <c r="B1454" s="32" t="s">
        <v>889</v>
      </c>
      <c r="C1454" s="57" t="s">
        <v>892</v>
      </c>
      <c r="D1454" s="57">
        <v>6</v>
      </c>
      <c r="E1454" s="58" t="s">
        <v>1214</v>
      </c>
      <c r="F1454" s="32" t="s">
        <v>419</v>
      </c>
      <c r="G1454" s="57" t="s">
        <v>26</v>
      </c>
      <c r="H1454" s="103">
        <v>29000000</v>
      </c>
      <c r="I1454" s="103"/>
      <c r="J1454" s="103"/>
      <c r="K1454" s="103">
        <f t="shared" si="49"/>
        <v>29000000</v>
      </c>
      <c r="L1454" s="69"/>
    </row>
    <row r="1455" spans="1:12" ht="18" customHeight="1">
      <c r="A1455" s="11">
        <v>1449</v>
      </c>
      <c r="B1455" s="32" t="s">
        <v>50</v>
      </c>
      <c r="C1455" s="32" t="s">
        <v>35</v>
      </c>
      <c r="D1455" s="32">
        <v>6</v>
      </c>
      <c r="E1455" s="33" t="s">
        <v>1408</v>
      </c>
      <c r="F1455" s="32" t="s">
        <v>419</v>
      </c>
      <c r="G1455" s="32" t="s">
        <v>0</v>
      </c>
      <c r="H1455" s="35">
        <v>130000000</v>
      </c>
      <c r="I1455" s="35"/>
      <c r="J1455" s="35"/>
      <c r="K1455" s="35">
        <f t="shared" si="49"/>
        <v>130000000</v>
      </c>
      <c r="L1455" s="32"/>
    </row>
    <row r="1456" spans="1:12" ht="18" customHeight="1">
      <c r="A1456" s="11">
        <v>1450</v>
      </c>
      <c r="B1456" s="32" t="s">
        <v>1248</v>
      </c>
      <c r="C1456" s="32" t="s">
        <v>170</v>
      </c>
      <c r="D1456" s="32">
        <v>6</v>
      </c>
      <c r="E1456" s="33" t="s">
        <v>1409</v>
      </c>
      <c r="F1456" s="32" t="s">
        <v>419</v>
      </c>
      <c r="G1456" s="32" t="s">
        <v>0</v>
      </c>
      <c r="H1456" s="35">
        <v>140000000</v>
      </c>
      <c r="I1456" s="35"/>
      <c r="J1456" s="35"/>
      <c r="K1456" s="35">
        <f t="shared" si="49"/>
        <v>140000000</v>
      </c>
      <c r="L1456" s="32"/>
    </row>
    <row r="1457" spans="1:12" ht="18" customHeight="1">
      <c r="A1457" s="11">
        <v>1451</v>
      </c>
      <c r="B1457" s="12" t="s">
        <v>1418</v>
      </c>
      <c r="C1457" s="12" t="s">
        <v>1437</v>
      </c>
      <c r="D1457" s="12">
        <v>6</v>
      </c>
      <c r="E1457" s="13" t="s">
        <v>1548</v>
      </c>
      <c r="F1457" s="12" t="s">
        <v>419</v>
      </c>
      <c r="G1457" s="12" t="s">
        <v>26</v>
      </c>
      <c r="H1457" s="44">
        <v>9000000</v>
      </c>
      <c r="I1457" s="44"/>
      <c r="J1457" s="12"/>
      <c r="K1457" s="72">
        <f t="shared" si="49"/>
        <v>9000000</v>
      </c>
      <c r="L1457" s="12"/>
    </row>
    <row r="1458" spans="1:12" ht="18" customHeight="1">
      <c r="A1458" s="11">
        <v>1452</v>
      </c>
      <c r="B1458" s="57" t="s">
        <v>1418</v>
      </c>
      <c r="C1458" s="57" t="s">
        <v>1419</v>
      </c>
      <c r="D1458" s="57">
        <v>6</v>
      </c>
      <c r="E1458" s="58" t="s">
        <v>1547</v>
      </c>
      <c r="F1458" s="12" t="s">
        <v>419</v>
      </c>
      <c r="G1458" s="12" t="s">
        <v>1</v>
      </c>
      <c r="H1458" s="72">
        <v>10000000</v>
      </c>
      <c r="I1458" s="72"/>
      <c r="J1458" s="72"/>
      <c r="K1458" s="72">
        <f t="shared" si="49"/>
        <v>10000000</v>
      </c>
      <c r="L1458" s="57"/>
    </row>
    <row r="1459" spans="1:12" ht="18" customHeight="1">
      <c r="A1459" s="11">
        <v>1453</v>
      </c>
      <c r="B1459" s="57" t="s">
        <v>1418</v>
      </c>
      <c r="C1459" s="12" t="s">
        <v>1419</v>
      </c>
      <c r="D1459" s="12">
        <v>6</v>
      </c>
      <c r="E1459" s="13" t="s">
        <v>1546</v>
      </c>
      <c r="F1459" s="12" t="s">
        <v>419</v>
      </c>
      <c r="G1459" s="12" t="s">
        <v>1</v>
      </c>
      <c r="H1459" s="44">
        <v>45000000</v>
      </c>
      <c r="I1459" s="44"/>
      <c r="J1459" s="44"/>
      <c r="K1459" s="72">
        <f t="shared" si="49"/>
        <v>45000000</v>
      </c>
      <c r="L1459" s="12"/>
    </row>
    <row r="1460" spans="1:12" ht="18" customHeight="1">
      <c r="A1460" s="11">
        <v>1454</v>
      </c>
      <c r="B1460" s="57" t="s">
        <v>1556</v>
      </c>
      <c r="C1460" s="57" t="s">
        <v>1557</v>
      </c>
      <c r="D1460" s="57">
        <v>6</v>
      </c>
      <c r="E1460" s="58" t="s">
        <v>1569</v>
      </c>
      <c r="F1460" s="57" t="s">
        <v>149</v>
      </c>
      <c r="G1460" s="57" t="s">
        <v>26</v>
      </c>
      <c r="H1460" s="103">
        <v>123000000</v>
      </c>
      <c r="I1460" s="103">
        <v>0</v>
      </c>
      <c r="J1460" s="103">
        <v>0</v>
      </c>
      <c r="K1460" s="103">
        <f t="shared" si="49"/>
        <v>123000000</v>
      </c>
      <c r="L1460" s="29"/>
    </row>
    <row r="1461" spans="1:12" ht="18" customHeight="1">
      <c r="A1461" s="11">
        <v>1455</v>
      </c>
      <c r="B1461" s="32" t="s">
        <v>182</v>
      </c>
      <c r="C1461" s="32" t="s">
        <v>1570</v>
      </c>
      <c r="D1461" s="32">
        <v>6</v>
      </c>
      <c r="E1461" s="33" t="s">
        <v>1571</v>
      </c>
      <c r="F1461" s="32" t="s">
        <v>25</v>
      </c>
      <c r="G1461" s="32" t="s">
        <v>18</v>
      </c>
      <c r="H1461" s="45">
        <v>1000000000</v>
      </c>
      <c r="I1461" s="45">
        <v>0</v>
      </c>
      <c r="J1461" s="45">
        <v>0</v>
      </c>
      <c r="K1461" s="45">
        <f t="shared" si="49"/>
        <v>1000000000</v>
      </c>
      <c r="L1461" s="29"/>
    </row>
    <row r="1462" spans="1:12" ht="18" customHeight="1">
      <c r="A1462" s="11">
        <v>1456</v>
      </c>
      <c r="B1462" s="11" t="s">
        <v>68</v>
      </c>
      <c r="C1462" s="11" t="s">
        <v>1638</v>
      </c>
      <c r="D1462" s="11">
        <v>6</v>
      </c>
      <c r="E1462" s="20" t="s">
        <v>1868</v>
      </c>
      <c r="F1462" s="11" t="s">
        <v>442</v>
      </c>
      <c r="G1462" s="11" t="s">
        <v>18</v>
      </c>
      <c r="H1462" s="28">
        <v>125000000</v>
      </c>
      <c r="I1462" s="28"/>
      <c r="J1462" s="28"/>
      <c r="K1462" s="28">
        <f t="shared" si="49"/>
        <v>125000000</v>
      </c>
      <c r="L1462" s="153"/>
    </row>
    <row r="1463" spans="1:12" ht="18" customHeight="1">
      <c r="A1463" s="11">
        <v>1457</v>
      </c>
      <c r="B1463" s="11" t="s">
        <v>68</v>
      </c>
      <c r="C1463" s="11" t="s">
        <v>1638</v>
      </c>
      <c r="D1463" s="11">
        <v>6</v>
      </c>
      <c r="E1463" s="20" t="s">
        <v>1869</v>
      </c>
      <c r="F1463" s="11" t="s">
        <v>442</v>
      </c>
      <c r="G1463" s="11" t="s">
        <v>18</v>
      </c>
      <c r="H1463" s="28">
        <v>125000000</v>
      </c>
      <c r="I1463" s="28"/>
      <c r="J1463" s="28"/>
      <c r="K1463" s="28">
        <f t="shared" si="49"/>
        <v>125000000</v>
      </c>
      <c r="L1463" s="153"/>
    </row>
    <row r="1464" spans="1:12" ht="18" customHeight="1">
      <c r="A1464" s="11">
        <v>1458</v>
      </c>
      <c r="B1464" s="42" t="s">
        <v>58</v>
      </c>
      <c r="C1464" s="11" t="s">
        <v>1638</v>
      </c>
      <c r="D1464" s="42">
        <v>6</v>
      </c>
      <c r="E1464" s="18" t="s">
        <v>1872</v>
      </c>
      <c r="F1464" s="42" t="s">
        <v>419</v>
      </c>
      <c r="G1464" s="42" t="s">
        <v>0</v>
      </c>
      <c r="H1464" s="164">
        <v>350000000</v>
      </c>
      <c r="I1464" s="164"/>
      <c r="J1464" s="164"/>
      <c r="K1464" s="164">
        <f t="shared" si="49"/>
        <v>350000000</v>
      </c>
      <c r="L1464" s="200"/>
    </row>
    <row r="1465" spans="1:12" ht="18" customHeight="1">
      <c r="A1465" s="11">
        <v>1459</v>
      </c>
      <c r="B1465" s="32" t="s">
        <v>58</v>
      </c>
      <c r="C1465" s="11" t="s">
        <v>1638</v>
      </c>
      <c r="D1465" s="32">
        <v>6</v>
      </c>
      <c r="E1465" s="20" t="s">
        <v>1871</v>
      </c>
      <c r="F1465" s="32" t="s">
        <v>419</v>
      </c>
      <c r="G1465" s="32" t="s">
        <v>0</v>
      </c>
      <c r="H1465" s="45">
        <v>725000000</v>
      </c>
      <c r="I1465" s="45"/>
      <c r="J1465" s="45"/>
      <c r="K1465" s="45">
        <f t="shared" si="49"/>
        <v>725000000</v>
      </c>
      <c r="L1465" s="29"/>
    </row>
    <row r="1466" spans="1:12" ht="18" customHeight="1">
      <c r="A1466" s="11">
        <v>1460</v>
      </c>
      <c r="B1466" s="32" t="s">
        <v>58</v>
      </c>
      <c r="C1466" s="11" t="s">
        <v>1638</v>
      </c>
      <c r="D1466" s="32">
        <v>6</v>
      </c>
      <c r="E1466" s="20" t="s">
        <v>1870</v>
      </c>
      <c r="F1466" s="32" t="s">
        <v>419</v>
      </c>
      <c r="G1466" s="32" t="s">
        <v>0</v>
      </c>
      <c r="H1466" s="45">
        <v>115000000</v>
      </c>
      <c r="I1466" s="45"/>
      <c r="J1466" s="45"/>
      <c r="K1466" s="45">
        <f t="shared" si="49"/>
        <v>115000000</v>
      </c>
      <c r="L1466" s="11"/>
    </row>
    <row r="1467" spans="1:12" ht="18" customHeight="1">
      <c r="A1467" s="11">
        <v>1461</v>
      </c>
      <c r="B1467" s="57" t="s">
        <v>58</v>
      </c>
      <c r="C1467" s="11" t="s">
        <v>1638</v>
      </c>
      <c r="D1467" s="57">
        <v>6</v>
      </c>
      <c r="E1467" s="58" t="s">
        <v>1873</v>
      </c>
      <c r="F1467" s="57" t="s">
        <v>417</v>
      </c>
      <c r="G1467" s="57" t="s">
        <v>0</v>
      </c>
      <c r="H1467" s="103">
        <v>700000000</v>
      </c>
      <c r="I1467" s="103"/>
      <c r="J1467" s="103"/>
      <c r="K1467" s="103">
        <f t="shared" si="49"/>
        <v>700000000</v>
      </c>
      <c r="L1467" s="69"/>
    </row>
    <row r="1468" spans="1:12" ht="18" customHeight="1">
      <c r="A1468" s="11">
        <v>1462</v>
      </c>
      <c r="B1468" s="11" t="s">
        <v>68</v>
      </c>
      <c r="C1468" s="32" t="s">
        <v>63</v>
      </c>
      <c r="D1468" s="139">
        <v>6</v>
      </c>
      <c r="E1468" s="104" t="s">
        <v>4692</v>
      </c>
      <c r="F1468" s="32" t="s">
        <v>419</v>
      </c>
      <c r="G1468" s="32" t="s">
        <v>18</v>
      </c>
      <c r="H1468" s="133">
        <v>2850000000</v>
      </c>
      <c r="I1468" s="68"/>
      <c r="J1468" s="68"/>
      <c r="K1468" s="68">
        <f t="shared" si="49"/>
        <v>2850000000</v>
      </c>
      <c r="L1468" s="34"/>
    </row>
    <row r="1469" spans="1:12" ht="18" customHeight="1">
      <c r="A1469" s="11">
        <v>1463</v>
      </c>
      <c r="B1469" s="11" t="s">
        <v>68</v>
      </c>
      <c r="C1469" s="32" t="s">
        <v>63</v>
      </c>
      <c r="D1469" s="139">
        <v>6</v>
      </c>
      <c r="E1469" s="104" t="s">
        <v>4693</v>
      </c>
      <c r="F1469" s="32" t="s">
        <v>419</v>
      </c>
      <c r="G1469" s="32" t="s">
        <v>18</v>
      </c>
      <c r="H1469" s="133">
        <v>800000000</v>
      </c>
      <c r="I1469" s="68"/>
      <c r="J1469" s="68"/>
      <c r="K1469" s="68">
        <f t="shared" si="49"/>
        <v>800000000</v>
      </c>
      <c r="L1469" s="34"/>
    </row>
    <row r="1470" spans="1:12" ht="18" customHeight="1">
      <c r="A1470" s="11">
        <v>1464</v>
      </c>
      <c r="B1470" s="11" t="s">
        <v>68</v>
      </c>
      <c r="C1470" s="32" t="s">
        <v>63</v>
      </c>
      <c r="D1470" s="155">
        <v>6</v>
      </c>
      <c r="E1470" s="104" t="s">
        <v>4691</v>
      </c>
      <c r="F1470" s="32" t="s">
        <v>419</v>
      </c>
      <c r="G1470" s="32" t="s">
        <v>18</v>
      </c>
      <c r="H1470" s="133">
        <v>3962000000</v>
      </c>
      <c r="I1470" s="68"/>
      <c r="J1470" s="68"/>
      <c r="K1470" s="68">
        <f t="shared" si="49"/>
        <v>3962000000</v>
      </c>
      <c r="L1470" s="34"/>
    </row>
    <row r="1471" spans="1:12" ht="18" customHeight="1">
      <c r="A1471" s="11">
        <v>1465</v>
      </c>
      <c r="B1471" s="11" t="s">
        <v>68</v>
      </c>
      <c r="C1471" s="32" t="s">
        <v>63</v>
      </c>
      <c r="D1471" s="155">
        <v>6</v>
      </c>
      <c r="E1471" s="104" t="s">
        <v>4696</v>
      </c>
      <c r="F1471" s="32" t="s">
        <v>419</v>
      </c>
      <c r="G1471" s="32" t="s">
        <v>18</v>
      </c>
      <c r="H1471" s="133">
        <v>2500000000</v>
      </c>
      <c r="I1471" s="68"/>
      <c r="J1471" s="68"/>
      <c r="K1471" s="68">
        <f t="shared" si="49"/>
        <v>2500000000</v>
      </c>
      <c r="L1471" s="34"/>
    </row>
    <row r="1472" spans="1:12" ht="18" customHeight="1">
      <c r="A1472" s="11">
        <v>1466</v>
      </c>
      <c r="B1472" s="11" t="s">
        <v>68</v>
      </c>
      <c r="C1472" s="32" t="s">
        <v>63</v>
      </c>
      <c r="D1472" s="155">
        <v>6</v>
      </c>
      <c r="E1472" s="104" t="s">
        <v>4695</v>
      </c>
      <c r="F1472" s="32" t="s">
        <v>419</v>
      </c>
      <c r="G1472" s="32" t="s">
        <v>18</v>
      </c>
      <c r="H1472" s="133">
        <v>1650000000</v>
      </c>
      <c r="I1472" s="68"/>
      <c r="J1472" s="68"/>
      <c r="K1472" s="68">
        <f t="shared" si="49"/>
        <v>1650000000</v>
      </c>
      <c r="L1472" s="34"/>
    </row>
    <row r="1473" spans="1:12" ht="18" customHeight="1">
      <c r="A1473" s="11">
        <v>1467</v>
      </c>
      <c r="B1473" s="11" t="s">
        <v>68</v>
      </c>
      <c r="C1473" s="32" t="s">
        <v>63</v>
      </c>
      <c r="D1473" s="155">
        <v>6</v>
      </c>
      <c r="E1473" s="104" t="s">
        <v>4694</v>
      </c>
      <c r="F1473" s="32" t="s">
        <v>419</v>
      </c>
      <c r="G1473" s="32" t="s">
        <v>18</v>
      </c>
      <c r="H1473" s="133">
        <v>2000000000</v>
      </c>
      <c r="I1473" s="68"/>
      <c r="J1473" s="68"/>
      <c r="K1473" s="68">
        <f t="shared" si="49"/>
        <v>2000000000</v>
      </c>
      <c r="L1473" s="34"/>
    </row>
    <row r="1474" spans="1:12" ht="18" customHeight="1">
      <c r="A1474" s="11">
        <v>1468</v>
      </c>
      <c r="B1474" s="57" t="s">
        <v>58</v>
      </c>
      <c r="C1474" s="57" t="s">
        <v>1642</v>
      </c>
      <c r="D1474" s="57">
        <v>6</v>
      </c>
      <c r="E1474" s="71" t="s">
        <v>1874</v>
      </c>
      <c r="F1474" s="57" t="s">
        <v>417</v>
      </c>
      <c r="G1474" s="57" t="s">
        <v>18</v>
      </c>
      <c r="H1474" s="103">
        <v>950000000</v>
      </c>
      <c r="I1474" s="103"/>
      <c r="J1474" s="103"/>
      <c r="K1474" s="103">
        <f t="shared" ref="K1474:K1505" si="50">H1474+I1474+J1474</f>
        <v>950000000</v>
      </c>
      <c r="L1474" s="12"/>
    </row>
    <row r="1475" spans="1:12" ht="18" customHeight="1">
      <c r="A1475" s="11">
        <v>1469</v>
      </c>
      <c r="B1475" s="11" t="s">
        <v>68</v>
      </c>
      <c r="C1475" s="57" t="s">
        <v>69</v>
      </c>
      <c r="D1475" s="57">
        <v>6</v>
      </c>
      <c r="E1475" s="58" t="s">
        <v>1879</v>
      </c>
      <c r="F1475" s="57" t="s">
        <v>442</v>
      </c>
      <c r="G1475" s="57" t="s">
        <v>18</v>
      </c>
      <c r="H1475" s="103">
        <v>1870000000</v>
      </c>
      <c r="I1475" s="103"/>
      <c r="J1475" s="103"/>
      <c r="K1475" s="103">
        <f t="shared" si="50"/>
        <v>1870000000</v>
      </c>
      <c r="L1475" s="153"/>
    </row>
    <row r="1476" spans="1:12" ht="18" customHeight="1">
      <c r="A1476" s="11">
        <v>1470</v>
      </c>
      <c r="B1476" s="57" t="s">
        <v>58</v>
      </c>
      <c r="C1476" s="57" t="s">
        <v>71</v>
      </c>
      <c r="D1476" s="57">
        <v>6</v>
      </c>
      <c r="E1476" s="58" t="s">
        <v>1878</v>
      </c>
      <c r="F1476" s="57" t="s">
        <v>417</v>
      </c>
      <c r="G1476" s="57" t="s">
        <v>0</v>
      </c>
      <c r="H1476" s="103">
        <v>30000000</v>
      </c>
      <c r="I1476" s="103">
        <v>0</v>
      </c>
      <c r="J1476" s="103">
        <v>0</v>
      </c>
      <c r="K1476" s="103">
        <f t="shared" si="50"/>
        <v>30000000</v>
      </c>
      <c r="L1476" s="163"/>
    </row>
    <row r="1477" spans="1:12" ht="18" customHeight="1">
      <c r="A1477" s="11">
        <v>1471</v>
      </c>
      <c r="B1477" s="57" t="s">
        <v>58</v>
      </c>
      <c r="C1477" s="57" t="s">
        <v>71</v>
      </c>
      <c r="D1477" s="57">
        <v>6</v>
      </c>
      <c r="E1477" s="58" t="s">
        <v>1877</v>
      </c>
      <c r="F1477" s="57" t="s">
        <v>417</v>
      </c>
      <c r="G1477" s="57" t="s">
        <v>0</v>
      </c>
      <c r="H1477" s="103">
        <v>40000000</v>
      </c>
      <c r="I1477" s="103">
        <v>0</v>
      </c>
      <c r="J1477" s="103">
        <v>0</v>
      </c>
      <c r="K1477" s="103">
        <f t="shared" si="50"/>
        <v>40000000</v>
      </c>
      <c r="L1477" s="163"/>
    </row>
    <row r="1478" spans="1:12" ht="18" customHeight="1">
      <c r="A1478" s="11">
        <v>1472</v>
      </c>
      <c r="B1478" s="57" t="s">
        <v>58</v>
      </c>
      <c r="C1478" s="57" t="s">
        <v>66</v>
      </c>
      <c r="D1478" s="57">
        <v>6</v>
      </c>
      <c r="E1478" s="58" t="s">
        <v>1880</v>
      </c>
      <c r="F1478" s="57" t="s">
        <v>417</v>
      </c>
      <c r="G1478" s="57" t="s">
        <v>0</v>
      </c>
      <c r="H1478" s="103">
        <v>5880700000</v>
      </c>
      <c r="I1478" s="103"/>
      <c r="J1478" s="103"/>
      <c r="K1478" s="103">
        <f t="shared" si="50"/>
        <v>5880700000</v>
      </c>
      <c r="L1478" s="29"/>
    </row>
    <row r="1479" spans="1:12" ht="18" customHeight="1">
      <c r="A1479" s="11">
        <v>1473</v>
      </c>
      <c r="B1479" s="59" t="s">
        <v>1919</v>
      </c>
      <c r="C1479" s="59" t="s">
        <v>1928</v>
      </c>
      <c r="D1479" s="59">
        <v>6</v>
      </c>
      <c r="E1479" s="53" t="s">
        <v>2057</v>
      </c>
      <c r="F1479" s="59" t="s">
        <v>419</v>
      </c>
      <c r="G1479" s="59" t="s">
        <v>18</v>
      </c>
      <c r="H1479" s="133">
        <v>115259840</v>
      </c>
      <c r="I1479" s="165">
        <v>0</v>
      </c>
      <c r="J1479" s="165">
        <v>0</v>
      </c>
      <c r="K1479" s="165">
        <f t="shared" si="50"/>
        <v>115259840</v>
      </c>
      <c r="L1479" s="29"/>
    </row>
    <row r="1480" spans="1:12" ht="18" customHeight="1">
      <c r="A1480" s="11">
        <v>1474</v>
      </c>
      <c r="B1480" s="59" t="s">
        <v>1919</v>
      </c>
      <c r="C1480" s="59" t="s">
        <v>115</v>
      </c>
      <c r="D1480" s="59">
        <v>6</v>
      </c>
      <c r="E1480" s="53" t="s">
        <v>2061</v>
      </c>
      <c r="F1480" s="59" t="s">
        <v>419</v>
      </c>
      <c r="G1480" s="59" t="s">
        <v>1</v>
      </c>
      <c r="H1480" s="165">
        <v>202336000</v>
      </c>
      <c r="I1480" s="165">
        <v>0</v>
      </c>
      <c r="J1480" s="165">
        <v>0</v>
      </c>
      <c r="K1480" s="165">
        <f t="shared" si="50"/>
        <v>202336000</v>
      </c>
      <c r="L1480" s="59"/>
    </row>
    <row r="1481" spans="1:12" ht="18" customHeight="1">
      <c r="A1481" s="11">
        <v>1475</v>
      </c>
      <c r="B1481" s="46" t="s">
        <v>1919</v>
      </c>
      <c r="C1481" s="59" t="s">
        <v>43</v>
      </c>
      <c r="D1481" s="46">
        <v>6</v>
      </c>
      <c r="E1481" s="53" t="s">
        <v>2058</v>
      </c>
      <c r="F1481" s="59" t="s">
        <v>419</v>
      </c>
      <c r="G1481" s="59" t="s">
        <v>0</v>
      </c>
      <c r="H1481" s="165">
        <v>100000000</v>
      </c>
      <c r="I1481" s="165"/>
      <c r="J1481" s="165"/>
      <c r="K1481" s="165">
        <f t="shared" si="50"/>
        <v>100000000</v>
      </c>
      <c r="L1481" s="46"/>
    </row>
    <row r="1482" spans="1:12" ht="18" customHeight="1">
      <c r="A1482" s="11">
        <v>1476</v>
      </c>
      <c r="B1482" s="59" t="s">
        <v>1919</v>
      </c>
      <c r="C1482" s="59" t="s">
        <v>171</v>
      </c>
      <c r="D1482" s="59">
        <v>6</v>
      </c>
      <c r="E1482" s="53" t="s">
        <v>2060</v>
      </c>
      <c r="F1482" s="59" t="s">
        <v>419</v>
      </c>
      <c r="G1482" s="59" t="s">
        <v>0</v>
      </c>
      <c r="H1482" s="165">
        <v>300000000</v>
      </c>
      <c r="I1482" s="165"/>
      <c r="J1482" s="165"/>
      <c r="K1482" s="165">
        <f t="shared" si="50"/>
        <v>300000000</v>
      </c>
      <c r="L1482" s="46"/>
    </row>
    <row r="1483" spans="1:12" ht="18" customHeight="1">
      <c r="A1483" s="11">
        <v>1477</v>
      </c>
      <c r="B1483" s="46" t="s">
        <v>1919</v>
      </c>
      <c r="C1483" s="46" t="s">
        <v>171</v>
      </c>
      <c r="D1483" s="46">
        <v>6</v>
      </c>
      <c r="E1483" s="53" t="s">
        <v>2059</v>
      </c>
      <c r="F1483" s="59" t="s">
        <v>419</v>
      </c>
      <c r="G1483" s="59" t="s">
        <v>0</v>
      </c>
      <c r="H1483" s="165">
        <v>600000000</v>
      </c>
      <c r="I1483" s="165"/>
      <c r="J1483" s="165"/>
      <c r="K1483" s="165">
        <f t="shared" si="50"/>
        <v>600000000</v>
      </c>
      <c r="L1483" s="46"/>
    </row>
    <row r="1484" spans="1:12" ht="18" customHeight="1">
      <c r="A1484" s="11">
        <v>1478</v>
      </c>
      <c r="B1484" s="46" t="s">
        <v>1919</v>
      </c>
      <c r="C1484" s="59" t="s">
        <v>2062</v>
      </c>
      <c r="D1484" s="59">
        <v>6</v>
      </c>
      <c r="E1484" s="47" t="s">
        <v>2063</v>
      </c>
      <c r="F1484" s="59" t="s">
        <v>419</v>
      </c>
      <c r="G1484" s="59" t="s">
        <v>1</v>
      </c>
      <c r="H1484" s="165">
        <v>100000000</v>
      </c>
      <c r="I1484" s="165"/>
      <c r="J1484" s="165"/>
      <c r="K1484" s="165">
        <f t="shared" si="50"/>
        <v>100000000</v>
      </c>
      <c r="L1484" s="46"/>
    </row>
    <row r="1485" spans="1:12" ht="18" customHeight="1">
      <c r="A1485" s="11">
        <v>1479</v>
      </c>
      <c r="B1485" s="59" t="s">
        <v>79</v>
      </c>
      <c r="C1485" s="59" t="s">
        <v>84</v>
      </c>
      <c r="D1485" s="59">
        <v>6</v>
      </c>
      <c r="E1485" s="60" t="s">
        <v>2379</v>
      </c>
      <c r="F1485" s="32" t="s">
        <v>419</v>
      </c>
      <c r="G1485" s="59" t="s">
        <v>18</v>
      </c>
      <c r="H1485" s="132">
        <v>4000000000</v>
      </c>
      <c r="I1485" s="103">
        <v>0</v>
      </c>
      <c r="J1485" s="103">
        <v>0</v>
      </c>
      <c r="K1485" s="132">
        <v>400000000</v>
      </c>
      <c r="L1485" s="29"/>
    </row>
    <row r="1486" spans="1:12" ht="18" customHeight="1">
      <c r="A1486" s="11">
        <v>1480</v>
      </c>
      <c r="B1486" s="59" t="s">
        <v>2232</v>
      </c>
      <c r="C1486" s="59" t="s">
        <v>148</v>
      </c>
      <c r="D1486" s="59">
        <v>6</v>
      </c>
      <c r="E1486" s="60" t="s">
        <v>2380</v>
      </c>
      <c r="F1486" s="32" t="s">
        <v>419</v>
      </c>
      <c r="G1486" s="59" t="s">
        <v>18</v>
      </c>
      <c r="H1486" s="132">
        <v>322832000</v>
      </c>
      <c r="I1486" s="103">
        <v>0</v>
      </c>
      <c r="J1486" s="103">
        <v>0</v>
      </c>
      <c r="K1486" s="132">
        <f>H1486+I1486+J1486</f>
        <v>322832000</v>
      </c>
      <c r="L1486" s="29"/>
    </row>
    <row r="1487" spans="1:12" ht="18" customHeight="1">
      <c r="A1487" s="11">
        <v>1481</v>
      </c>
      <c r="B1487" s="59" t="s">
        <v>2232</v>
      </c>
      <c r="C1487" s="59" t="s">
        <v>148</v>
      </c>
      <c r="D1487" s="59">
        <v>6</v>
      </c>
      <c r="E1487" s="60" t="s">
        <v>2378</v>
      </c>
      <c r="F1487" s="32" t="s">
        <v>419</v>
      </c>
      <c r="G1487" s="59" t="s">
        <v>0</v>
      </c>
      <c r="H1487" s="132">
        <v>321241000</v>
      </c>
      <c r="I1487" s="103">
        <v>0</v>
      </c>
      <c r="J1487" s="103">
        <v>0</v>
      </c>
      <c r="K1487" s="132">
        <v>321241000</v>
      </c>
      <c r="L1487" s="59"/>
    </row>
    <row r="1488" spans="1:12" ht="18" customHeight="1">
      <c r="A1488" s="11">
        <v>1482</v>
      </c>
      <c r="B1488" s="112" t="s">
        <v>2232</v>
      </c>
      <c r="C1488" s="112" t="s">
        <v>148</v>
      </c>
      <c r="D1488" s="112">
        <v>6</v>
      </c>
      <c r="E1488" s="177" t="s">
        <v>2382</v>
      </c>
      <c r="F1488" s="32" t="s">
        <v>419</v>
      </c>
      <c r="G1488" s="112" t="s">
        <v>1</v>
      </c>
      <c r="H1488" s="130">
        <v>60000000</v>
      </c>
      <c r="I1488" s="103">
        <v>0</v>
      </c>
      <c r="J1488" s="103">
        <v>0</v>
      </c>
      <c r="K1488" s="130">
        <f>H1488+I1488+J1488</f>
        <v>60000000</v>
      </c>
      <c r="L1488" s="69"/>
    </row>
    <row r="1489" spans="1:12" ht="18" customHeight="1">
      <c r="A1489" s="11">
        <v>1483</v>
      </c>
      <c r="B1489" s="112" t="s">
        <v>2232</v>
      </c>
      <c r="C1489" s="112" t="s">
        <v>148</v>
      </c>
      <c r="D1489" s="112">
        <v>6</v>
      </c>
      <c r="E1489" s="177" t="s">
        <v>2381</v>
      </c>
      <c r="F1489" s="32" t="s">
        <v>419</v>
      </c>
      <c r="G1489" s="112" t="s">
        <v>1</v>
      </c>
      <c r="H1489" s="130">
        <v>60000000</v>
      </c>
      <c r="I1489" s="103">
        <v>0</v>
      </c>
      <c r="J1489" s="103">
        <v>0</v>
      </c>
      <c r="K1489" s="130">
        <f>H1489+I1489+J1489</f>
        <v>60000000</v>
      </c>
      <c r="L1489" s="112"/>
    </row>
    <row r="1490" spans="1:12" ht="18" customHeight="1">
      <c r="A1490" s="11">
        <v>1484</v>
      </c>
      <c r="B1490" s="32" t="s">
        <v>2232</v>
      </c>
      <c r="C1490" s="32" t="s">
        <v>66</v>
      </c>
      <c r="D1490" s="11">
        <v>6</v>
      </c>
      <c r="E1490" s="187" t="s">
        <v>2384</v>
      </c>
      <c r="F1490" s="32" t="s">
        <v>419</v>
      </c>
      <c r="G1490" s="32" t="s">
        <v>18</v>
      </c>
      <c r="H1490" s="179">
        <f>72600000000*0.05</f>
        <v>3630000000</v>
      </c>
      <c r="I1490" s="103">
        <v>0</v>
      </c>
      <c r="J1490" s="103">
        <v>0</v>
      </c>
      <c r="K1490" s="179">
        <f>H1490</f>
        <v>3630000000</v>
      </c>
      <c r="L1490" s="32"/>
    </row>
    <row r="1491" spans="1:12" ht="18" customHeight="1">
      <c r="A1491" s="11">
        <v>1485</v>
      </c>
      <c r="B1491" s="32" t="s">
        <v>2232</v>
      </c>
      <c r="C1491" s="32" t="s">
        <v>66</v>
      </c>
      <c r="D1491" s="11">
        <v>6</v>
      </c>
      <c r="E1491" s="187" t="s">
        <v>2383</v>
      </c>
      <c r="F1491" s="32" t="s">
        <v>419</v>
      </c>
      <c r="G1491" s="32" t="s">
        <v>18</v>
      </c>
      <c r="H1491" s="179">
        <f>72600000000*0.08</f>
        <v>5808000000</v>
      </c>
      <c r="I1491" s="103">
        <v>0</v>
      </c>
      <c r="J1491" s="103">
        <v>0</v>
      </c>
      <c r="K1491" s="179">
        <f>H1491</f>
        <v>5808000000</v>
      </c>
      <c r="L1491" s="32"/>
    </row>
    <row r="1492" spans="1:12" ht="18" customHeight="1">
      <c r="A1492" s="11">
        <v>1486</v>
      </c>
      <c r="B1492" s="32" t="s">
        <v>2232</v>
      </c>
      <c r="C1492" s="32" t="s">
        <v>66</v>
      </c>
      <c r="D1492" s="11">
        <v>6</v>
      </c>
      <c r="E1492" s="40" t="s">
        <v>2386</v>
      </c>
      <c r="F1492" s="32" t="s">
        <v>419</v>
      </c>
      <c r="G1492" s="32" t="s">
        <v>18</v>
      </c>
      <c r="H1492" s="179">
        <f>38000000000*0.05</f>
        <v>1900000000</v>
      </c>
      <c r="I1492" s="103">
        <v>0</v>
      </c>
      <c r="J1492" s="103">
        <v>0</v>
      </c>
      <c r="K1492" s="179">
        <f>H1492</f>
        <v>1900000000</v>
      </c>
      <c r="L1492" s="32"/>
    </row>
    <row r="1493" spans="1:12" ht="18" customHeight="1">
      <c r="A1493" s="11">
        <v>1487</v>
      </c>
      <c r="B1493" s="32" t="s">
        <v>2232</v>
      </c>
      <c r="C1493" s="32" t="s">
        <v>66</v>
      </c>
      <c r="D1493" s="11">
        <v>6</v>
      </c>
      <c r="E1493" s="187" t="s">
        <v>2385</v>
      </c>
      <c r="F1493" s="32" t="s">
        <v>419</v>
      </c>
      <c r="G1493" s="32" t="s">
        <v>18</v>
      </c>
      <c r="H1493" s="179">
        <f>38000000000*0.08</f>
        <v>3040000000</v>
      </c>
      <c r="I1493" s="103">
        <v>0</v>
      </c>
      <c r="J1493" s="103">
        <v>0</v>
      </c>
      <c r="K1493" s="179">
        <f>H1493</f>
        <v>3040000000</v>
      </c>
      <c r="L1493" s="32"/>
    </row>
    <row r="1494" spans="1:12" ht="18" customHeight="1">
      <c r="A1494" s="11">
        <v>1488</v>
      </c>
      <c r="B1494" s="32" t="s">
        <v>85</v>
      </c>
      <c r="C1494" s="32" t="s">
        <v>164</v>
      </c>
      <c r="D1494" s="32">
        <v>6</v>
      </c>
      <c r="E1494" s="39" t="s">
        <v>2514</v>
      </c>
      <c r="F1494" s="32" t="s">
        <v>149</v>
      </c>
      <c r="G1494" s="32" t="s">
        <v>18</v>
      </c>
      <c r="H1494" s="45">
        <v>10136034</v>
      </c>
      <c r="I1494" s="45">
        <v>0</v>
      </c>
      <c r="J1494" s="45">
        <v>0</v>
      </c>
      <c r="K1494" s="45">
        <f t="shared" ref="K1494:K1504" si="51">H1494+I1494+J1494</f>
        <v>10136034</v>
      </c>
      <c r="L1494" s="29"/>
    </row>
    <row r="1495" spans="1:12" ht="18" customHeight="1">
      <c r="A1495" s="11">
        <v>1489</v>
      </c>
      <c r="B1495" s="32" t="s">
        <v>85</v>
      </c>
      <c r="C1495" s="32" t="s">
        <v>164</v>
      </c>
      <c r="D1495" s="32">
        <v>6</v>
      </c>
      <c r="E1495" s="39" t="s">
        <v>2513</v>
      </c>
      <c r="F1495" s="32" t="s">
        <v>419</v>
      </c>
      <c r="G1495" s="32" t="s">
        <v>18</v>
      </c>
      <c r="H1495" s="45">
        <v>46454806</v>
      </c>
      <c r="I1495" s="45">
        <v>0</v>
      </c>
      <c r="J1495" s="45">
        <v>0</v>
      </c>
      <c r="K1495" s="45">
        <f t="shared" si="51"/>
        <v>46454806</v>
      </c>
      <c r="L1495" s="29"/>
    </row>
    <row r="1496" spans="1:12" ht="18" customHeight="1">
      <c r="A1496" s="11">
        <v>1490</v>
      </c>
      <c r="B1496" s="32" t="s">
        <v>85</v>
      </c>
      <c r="C1496" s="32" t="s">
        <v>87</v>
      </c>
      <c r="D1496" s="32">
        <v>6</v>
      </c>
      <c r="E1496" s="39" t="s">
        <v>2511</v>
      </c>
      <c r="F1496" s="32" t="s">
        <v>469</v>
      </c>
      <c r="G1496" s="32" t="s">
        <v>26</v>
      </c>
      <c r="H1496" s="45">
        <v>40000000</v>
      </c>
      <c r="I1496" s="45">
        <v>0</v>
      </c>
      <c r="J1496" s="45">
        <v>0</v>
      </c>
      <c r="K1496" s="45">
        <f t="shared" si="51"/>
        <v>40000000</v>
      </c>
      <c r="L1496" s="29"/>
    </row>
    <row r="1497" spans="1:12" ht="18" customHeight="1">
      <c r="A1497" s="11">
        <v>1491</v>
      </c>
      <c r="B1497" s="32" t="s">
        <v>85</v>
      </c>
      <c r="C1497" s="32" t="s">
        <v>87</v>
      </c>
      <c r="D1497" s="32">
        <v>6</v>
      </c>
      <c r="E1497" s="39" t="s">
        <v>2512</v>
      </c>
      <c r="F1497" s="32" t="s">
        <v>469</v>
      </c>
      <c r="G1497" s="32" t="s">
        <v>26</v>
      </c>
      <c r="H1497" s="45">
        <v>36000000</v>
      </c>
      <c r="I1497" s="45">
        <v>0</v>
      </c>
      <c r="J1497" s="45">
        <v>0</v>
      </c>
      <c r="K1497" s="45">
        <f t="shared" si="51"/>
        <v>36000000</v>
      </c>
      <c r="L1497" s="29"/>
    </row>
    <row r="1498" spans="1:12" ht="18" customHeight="1">
      <c r="A1498" s="11">
        <v>1492</v>
      </c>
      <c r="B1498" s="32" t="s">
        <v>85</v>
      </c>
      <c r="C1498" s="32" t="s">
        <v>2537</v>
      </c>
      <c r="D1498" s="32">
        <v>6</v>
      </c>
      <c r="E1498" s="39" t="s">
        <v>2510</v>
      </c>
      <c r="F1498" s="32" t="s">
        <v>469</v>
      </c>
      <c r="G1498" s="32" t="s">
        <v>26</v>
      </c>
      <c r="H1498" s="45">
        <v>260000000</v>
      </c>
      <c r="I1498" s="45">
        <v>0</v>
      </c>
      <c r="J1498" s="45">
        <v>0</v>
      </c>
      <c r="K1498" s="45">
        <f t="shared" si="51"/>
        <v>260000000</v>
      </c>
      <c r="L1498" s="29"/>
    </row>
    <row r="1499" spans="1:12" ht="18" customHeight="1">
      <c r="A1499" s="11">
        <v>1493</v>
      </c>
      <c r="B1499" s="32" t="s">
        <v>85</v>
      </c>
      <c r="C1499" s="32" t="s">
        <v>2540</v>
      </c>
      <c r="D1499" s="32">
        <v>6</v>
      </c>
      <c r="E1499" s="39" t="s">
        <v>2515</v>
      </c>
      <c r="F1499" s="32" t="s">
        <v>442</v>
      </c>
      <c r="G1499" s="32" t="s">
        <v>18</v>
      </c>
      <c r="H1499" s="45">
        <v>45789000</v>
      </c>
      <c r="I1499" s="45">
        <v>0</v>
      </c>
      <c r="J1499" s="45">
        <v>0</v>
      </c>
      <c r="K1499" s="45">
        <f t="shared" si="51"/>
        <v>45789000</v>
      </c>
      <c r="L1499" s="29"/>
    </row>
    <row r="1500" spans="1:12" ht="18" customHeight="1">
      <c r="A1500" s="11">
        <v>1494</v>
      </c>
      <c r="B1500" s="32" t="s">
        <v>85</v>
      </c>
      <c r="C1500" s="32" t="s">
        <v>42</v>
      </c>
      <c r="D1500" s="32">
        <v>6</v>
      </c>
      <c r="E1500" s="39" t="s">
        <v>2507</v>
      </c>
      <c r="F1500" s="32" t="s">
        <v>469</v>
      </c>
      <c r="G1500" s="32" t="s">
        <v>26</v>
      </c>
      <c r="H1500" s="45">
        <v>181715000</v>
      </c>
      <c r="I1500" s="45">
        <v>0</v>
      </c>
      <c r="J1500" s="45">
        <v>0</v>
      </c>
      <c r="K1500" s="45">
        <f t="shared" si="51"/>
        <v>181715000</v>
      </c>
      <c r="L1500" s="29"/>
    </row>
    <row r="1501" spans="1:12" ht="18" customHeight="1">
      <c r="A1501" s="11">
        <v>1495</v>
      </c>
      <c r="B1501" s="32" t="s">
        <v>85</v>
      </c>
      <c r="C1501" s="32" t="s">
        <v>42</v>
      </c>
      <c r="D1501" s="32">
        <v>6</v>
      </c>
      <c r="E1501" s="39" t="s">
        <v>2508</v>
      </c>
      <c r="F1501" s="32" t="s">
        <v>442</v>
      </c>
      <c r="G1501" s="32" t="s">
        <v>26</v>
      </c>
      <c r="H1501" s="45">
        <v>25654000</v>
      </c>
      <c r="I1501" s="45">
        <v>0</v>
      </c>
      <c r="J1501" s="45">
        <v>0</v>
      </c>
      <c r="K1501" s="45">
        <f t="shared" si="51"/>
        <v>25654000</v>
      </c>
      <c r="L1501" s="29"/>
    </row>
    <row r="1502" spans="1:12" ht="18" customHeight="1">
      <c r="A1502" s="11">
        <v>1496</v>
      </c>
      <c r="B1502" s="32" t="s">
        <v>85</v>
      </c>
      <c r="C1502" s="32" t="s">
        <v>40</v>
      </c>
      <c r="D1502" s="32">
        <v>6</v>
      </c>
      <c r="E1502" s="39" t="s">
        <v>2509</v>
      </c>
      <c r="F1502" s="32" t="s">
        <v>419</v>
      </c>
      <c r="G1502" s="32" t="s">
        <v>26</v>
      </c>
      <c r="H1502" s="45">
        <v>35000000</v>
      </c>
      <c r="I1502" s="45">
        <v>0</v>
      </c>
      <c r="J1502" s="45">
        <v>0</v>
      </c>
      <c r="K1502" s="45">
        <f t="shared" si="51"/>
        <v>35000000</v>
      </c>
      <c r="L1502" s="29"/>
    </row>
    <row r="1503" spans="1:12" ht="18" customHeight="1">
      <c r="A1503" s="11">
        <v>1497</v>
      </c>
      <c r="B1503" s="32" t="s">
        <v>85</v>
      </c>
      <c r="C1503" s="32" t="s">
        <v>40</v>
      </c>
      <c r="D1503" s="32">
        <v>6</v>
      </c>
      <c r="E1503" s="39" t="s">
        <v>4717</v>
      </c>
      <c r="F1503" s="32" t="s">
        <v>419</v>
      </c>
      <c r="G1503" s="32" t="s">
        <v>26</v>
      </c>
      <c r="H1503" s="45">
        <v>15000000</v>
      </c>
      <c r="I1503" s="45">
        <v>0</v>
      </c>
      <c r="J1503" s="45">
        <v>0</v>
      </c>
      <c r="K1503" s="45">
        <f t="shared" si="51"/>
        <v>15000000</v>
      </c>
      <c r="L1503" s="29"/>
    </row>
    <row r="1504" spans="1:12" ht="18" customHeight="1">
      <c r="A1504" s="11">
        <v>1498</v>
      </c>
      <c r="B1504" s="32" t="s">
        <v>2845</v>
      </c>
      <c r="C1504" s="32" t="s">
        <v>2853</v>
      </c>
      <c r="D1504" s="32">
        <v>6</v>
      </c>
      <c r="E1504" s="33" t="s">
        <v>2930</v>
      </c>
      <c r="F1504" s="32" t="s">
        <v>419</v>
      </c>
      <c r="G1504" s="32" t="s">
        <v>1</v>
      </c>
      <c r="H1504" s="68">
        <v>11163360</v>
      </c>
      <c r="I1504" s="68">
        <v>0</v>
      </c>
      <c r="J1504" s="68">
        <v>0</v>
      </c>
      <c r="K1504" s="68">
        <f t="shared" si="51"/>
        <v>11163360</v>
      </c>
      <c r="L1504" s="29"/>
    </row>
    <row r="1505" spans="1:12" ht="18" customHeight="1">
      <c r="A1505" s="11">
        <v>1499</v>
      </c>
      <c r="B1505" s="32" t="s">
        <v>95</v>
      </c>
      <c r="C1505" s="32" t="s">
        <v>107</v>
      </c>
      <c r="D1505" s="32">
        <v>6</v>
      </c>
      <c r="E1505" s="33" t="s">
        <v>2928</v>
      </c>
      <c r="F1505" s="32" t="s">
        <v>469</v>
      </c>
      <c r="G1505" s="32" t="s">
        <v>26</v>
      </c>
      <c r="H1505" s="68">
        <v>400000000</v>
      </c>
      <c r="I1505" s="68"/>
      <c r="J1505" s="68"/>
      <c r="K1505" s="68">
        <v>400000000</v>
      </c>
      <c r="L1505" s="29"/>
    </row>
    <row r="1506" spans="1:12" ht="18" customHeight="1">
      <c r="A1506" s="11">
        <v>1500</v>
      </c>
      <c r="B1506" s="32" t="s">
        <v>95</v>
      </c>
      <c r="C1506" s="32" t="s">
        <v>102</v>
      </c>
      <c r="D1506" s="32">
        <v>6</v>
      </c>
      <c r="E1506" s="33" t="s">
        <v>2929</v>
      </c>
      <c r="F1506" s="32" t="s">
        <v>442</v>
      </c>
      <c r="G1506" s="32" t="s">
        <v>18</v>
      </c>
      <c r="H1506" s="68">
        <v>30000000</v>
      </c>
      <c r="I1506" s="68">
        <v>0</v>
      </c>
      <c r="J1506" s="68">
        <v>0</v>
      </c>
      <c r="K1506" s="68">
        <v>30000000</v>
      </c>
      <c r="L1506" s="29"/>
    </row>
    <row r="1507" spans="1:12" ht="18" customHeight="1">
      <c r="A1507" s="11">
        <v>1501</v>
      </c>
      <c r="B1507" s="32" t="s">
        <v>2845</v>
      </c>
      <c r="C1507" s="32" t="s">
        <v>2862</v>
      </c>
      <c r="D1507" s="32">
        <v>6</v>
      </c>
      <c r="E1507" s="33" t="s">
        <v>2931</v>
      </c>
      <c r="F1507" s="32" t="s">
        <v>419</v>
      </c>
      <c r="G1507" s="32" t="s">
        <v>18</v>
      </c>
      <c r="H1507" s="68">
        <v>100000000</v>
      </c>
      <c r="I1507" s="68">
        <v>0</v>
      </c>
      <c r="J1507" s="68">
        <v>0</v>
      </c>
      <c r="K1507" s="68">
        <f t="shared" ref="K1507:K1515" si="52">H1507+I1507+J1507</f>
        <v>100000000</v>
      </c>
      <c r="L1507" s="29"/>
    </row>
    <row r="1508" spans="1:12" ht="18" customHeight="1">
      <c r="A1508" s="11">
        <v>1502</v>
      </c>
      <c r="B1508" s="11" t="s">
        <v>114</v>
      </c>
      <c r="C1508" s="12" t="s">
        <v>126</v>
      </c>
      <c r="D1508" s="11">
        <v>6</v>
      </c>
      <c r="E1508" s="20" t="s">
        <v>3030</v>
      </c>
      <c r="F1508" s="57" t="s">
        <v>419</v>
      </c>
      <c r="G1508" s="57" t="s">
        <v>1</v>
      </c>
      <c r="H1508" s="72">
        <v>69515639</v>
      </c>
      <c r="I1508" s="191">
        <v>0</v>
      </c>
      <c r="J1508" s="191">
        <v>0</v>
      </c>
      <c r="K1508" s="45">
        <f t="shared" si="52"/>
        <v>69515639</v>
      </c>
      <c r="L1508" s="82"/>
    </row>
    <row r="1509" spans="1:12" ht="18" customHeight="1">
      <c r="A1509" s="11">
        <v>1503</v>
      </c>
      <c r="B1509" s="11" t="s">
        <v>114</v>
      </c>
      <c r="C1509" s="57" t="s">
        <v>2968</v>
      </c>
      <c r="D1509" s="57">
        <v>6</v>
      </c>
      <c r="E1509" s="58" t="s">
        <v>3029</v>
      </c>
      <c r="F1509" s="57" t="s">
        <v>469</v>
      </c>
      <c r="G1509" s="57" t="s">
        <v>26</v>
      </c>
      <c r="H1509" s="72">
        <v>80566994</v>
      </c>
      <c r="I1509" s="72"/>
      <c r="J1509" s="72"/>
      <c r="K1509" s="45">
        <f t="shared" si="52"/>
        <v>80566994</v>
      </c>
      <c r="L1509" s="12"/>
    </row>
    <row r="1510" spans="1:12" ht="18" customHeight="1">
      <c r="A1510" s="11">
        <v>1504</v>
      </c>
      <c r="B1510" s="11" t="s">
        <v>114</v>
      </c>
      <c r="C1510" s="11" t="s">
        <v>115</v>
      </c>
      <c r="D1510" s="11">
        <v>6</v>
      </c>
      <c r="E1510" s="33" t="s">
        <v>3027</v>
      </c>
      <c r="F1510" s="11" t="s">
        <v>419</v>
      </c>
      <c r="G1510" s="32" t="s">
        <v>26</v>
      </c>
      <c r="H1510" s="45">
        <v>25000000</v>
      </c>
      <c r="I1510" s="45"/>
      <c r="J1510" s="45"/>
      <c r="K1510" s="45">
        <f t="shared" si="52"/>
        <v>25000000</v>
      </c>
      <c r="L1510" s="29"/>
    </row>
    <row r="1511" spans="1:12" ht="18" customHeight="1">
      <c r="A1511" s="11">
        <v>1505</v>
      </c>
      <c r="B1511" s="11" t="s">
        <v>114</v>
      </c>
      <c r="C1511" s="11" t="s">
        <v>115</v>
      </c>
      <c r="D1511" s="11">
        <v>6</v>
      </c>
      <c r="E1511" s="18" t="s">
        <v>3026</v>
      </c>
      <c r="F1511" s="11" t="s">
        <v>419</v>
      </c>
      <c r="G1511" s="32" t="s">
        <v>26</v>
      </c>
      <c r="H1511" s="45">
        <v>131000000</v>
      </c>
      <c r="I1511" s="45"/>
      <c r="J1511" s="45"/>
      <c r="K1511" s="45">
        <f t="shared" si="52"/>
        <v>131000000</v>
      </c>
      <c r="L1511" s="29"/>
    </row>
    <row r="1512" spans="1:12" ht="18" customHeight="1">
      <c r="A1512" s="11">
        <v>1506</v>
      </c>
      <c r="B1512" s="11" t="s">
        <v>114</v>
      </c>
      <c r="C1512" s="11" t="s">
        <v>115</v>
      </c>
      <c r="D1512" s="11">
        <v>6</v>
      </c>
      <c r="E1512" s="33" t="s">
        <v>3028</v>
      </c>
      <c r="F1512" s="11" t="s">
        <v>419</v>
      </c>
      <c r="G1512" s="32" t="s">
        <v>26</v>
      </c>
      <c r="H1512" s="45">
        <v>76000000</v>
      </c>
      <c r="I1512" s="45"/>
      <c r="J1512" s="45"/>
      <c r="K1512" s="45">
        <f t="shared" si="52"/>
        <v>76000000</v>
      </c>
      <c r="L1512" s="29"/>
    </row>
    <row r="1513" spans="1:12" ht="18" customHeight="1">
      <c r="A1513" s="11">
        <v>1507</v>
      </c>
      <c r="B1513" s="11" t="s">
        <v>114</v>
      </c>
      <c r="C1513" s="11" t="s">
        <v>115</v>
      </c>
      <c r="D1513" s="32">
        <v>6</v>
      </c>
      <c r="E1513" s="33" t="s">
        <v>3025</v>
      </c>
      <c r="F1513" s="11" t="s">
        <v>419</v>
      </c>
      <c r="G1513" s="32" t="s">
        <v>26</v>
      </c>
      <c r="H1513" s="45">
        <v>40000000</v>
      </c>
      <c r="I1513" s="45"/>
      <c r="J1513" s="45"/>
      <c r="K1513" s="45">
        <f t="shared" si="52"/>
        <v>40000000</v>
      </c>
      <c r="L1513" s="32"/>
    </row>
    <row r="1514" spans="1:12" ht="18" customHeight="1">
      <c r="A1514" s="11">
        <v>1508</v>
      </c>
      <c r="B1514" s="11" t="s">
        <v>114</v>
      </c>
      <c r="C1514" s="57" t="s">
        <v>3031</v>
      </c>
      <c r="D1514" s="57">
        <v>6</v>
      </c>
      <c r="E1514" s="58" t="s">
        <v>3033</v>
      </c>
      <c r="F1514" s="57" t="s">
        <v>419</v>
      </c>
      <c r="G1514" s="57" t="s">
        <v>18</v>
      </c>
      <c r="H1514" s="103">
        <v>180000000</v>
      </c>
      <c r="I1514" s="103"/>
      <c r="J1514" s="103"/>
      <c r="K1514" s="45">
        <f t="shared" si="52"/>
        <v>180000000</v>
      </c>
      <c r="L1514" s="57"/>
    </row>
    <row r="1515" spans="1:12" ht="18" customHeight="1">
      <c r="A1515" s="11">
        <v>1509</v>
      </c>
      <c r="B1515" s="11" t="s">
        <v>114</v>
      </c>
      <c r="C1515" s="57" t="s">
        <v>3031</v>
      </c>
      <c r="D1515" s="57">
        <v>6</v>
      </c>
      <c r="E1515" s="58" t="s">
        <v>3032</v>
      </c>
      <c r="F1515" s="57" t="s">
        <v>419</v>
      </c>
      <c r="G1515" s="57" t="s">
        <v>18</v>
      </c>
      <c r="H1515" s="103">
        <v>235000000</v>
      </c>
      <c r="I1515" s="103"/>
      <c r="J1515" s="103"/>
      <c r="K1515" s="45">
        <f t="shared" si="52"/>
        <v>235000000</v>
      </c>
      <c r="L1515" s="12"/>
    </row>
    <row r="1516" spans="1:12" ht="18" customHeight="1">
      <c r="A1516" s="11">
        <v>1510</v>
      </c>
      <c r="B1516" s="11" t="s">
        <v>196</v>
      </c>
      <c r="C1516" s="32" t="s">
        <v>193</v>
      </c>
      <c r="D1516" s="32">
        <v>6</v>
      </c>
      <c r="E1516" s="22" t="s">
        <v>3190</v>
      </c>
      <c r="F1516" s="32" t="s">
        <v>419</v>
      </c>
      <c r="G1516" s="32" t="s">
        <v>26</v>
      </c>
      <c r="H1516" s="45">
        <v>26000000</v>
      </c>
      <c r="I1516" s="45">
        <v>0</v>
      </c>
      <c r="J1516" s="45">
        <v>0</v>
      </c>
      <c r="K1516" s="45">
        <v>26000000</v>
      </c>
      <c r="L1516" s="29"/>
    </row>
    <row r="1517" spans="1:12" ht="18" customHeight="1">
      <c r="A1517" s="11">
        <v>1511</v>
      </c>
      <c r="B1517" s="11" t="s">
        <v>196</v>
      </c>
      <c r="C1517" s="46" t="s">
        <v>3175</v>
      </c>
      <c r="D1517" s="59">
        <v>6</v>
      </c>
      <c r="E1517" s="55" t="s">
        <v>3192</v>
      </c>
      <c r="F1517" s="59" t="s">
        <v>419</v>
      </c>
      <c r="G1517" s="59" t="s">
        <v>18</v>
      </c>
      <c r="H1517" s="132">
        <v>80000000</v>
      </c>
      <c r="I1517" s="132">
        <v>0</v>
      </c>
      <c r="J1517" s="132">
        <v>0</v>
      </c>
      <c r="K1517" s="132">
        <f>H1517+I1517+J1517</f>
        <v>80000000</v>
      </c>
      <c r="L1517" s="29"/>
    </row>
    <row r="1518" spans="1:12" ht="18" customHeight="1">
      <c r="A1518" s="11">
        <v>1512</v>
      </c>
      <c r="B1518" s="11" t="s">
        <v>196</v>
      </c>
      <c r="C1518" s="46" t="s">
        <v>3175</v>
      </c>
      <c r="D1518" s="59">
        <v>6</v>
      </c>
      <c r="E1518" s="55" t="s">
        <v>3191</v>
      </c>
      <c r="F1518" s="59" t="s">
        <v>419</v>
      </c>
      <c r="G1518" s="59" t="s">
        <v>18</v>
      </c>
      <c r="H1518" s="132">
        <v>35000000</v>
      </c>
      <c r="I1518" s="132">
        <v>0</v>
      </c>
      <c r="J1518" s="132">
        <v>0</v>
      </c>
      <c r="K1518" s="132">
        <f>H1518+I1518+J1518</f>
        <v>35000000</v>
      </c>
      <c r="L1518" s="29"/>
    </row>
    <row r="1519" spans="1:12" ht="18" customHeight="1">
      <c r="A1519" s="11">
        <v>1513</v>
      </c>
      <c r="B1519" s="11" t="s">
        <v>3269</v>
      </c>
      <c r="C1519" s="11" t="s">
        <v>3282</v>
      </c>
      <c r="D1519" s="32">
        <v>6</v>
      </c>
      <c r="E1519" s="39" t="s">
        <v>3470</v>
      </c>
      <c r="F1519" s="32" t="s">
        <v>469</v>
      </c>
      <c r="G1519" s="32" t="s">
        <v>1</v>
      </c>
      <c r="H1519" s="45">
        <v>20000000</v>
      </c>
      <c r="I1519" s="45"/>
      <c r="J1519" s="45"/>
      <c r="K1519" s="45">
        <v>20000000</v>
      </c>
      <c r="L1519" s="11"/>
    </row>
    <row r="1520" spans="1:12" ht="18" customHeight="1">
      <c r="A1520" s="11">
        <v>1514</v>
      </c>
      <c r="B1520" s="11" t="s">
        <v>130</v>
      </c>
      <c r="C1520" s="11" t="s">
        <v>3298</v>
      </c>
      <c r="D1520" s="32">
        <v>6</v>
      </c>
      <c r="E1520" s="39" t="s">
        <v>3469</v>
      </c>
      <c r="F1520" s="32" t="s">
        <v>469</v>
      </c>
      <c r="G1520" s="32" t="s">
        <v>31</v>
      </c>
      <c r="H1520" s="45">
        <v>2000000</v>
      </c>
      <c r="I1520" s="45"/>
      <c r="J1520" s="45"/>
      <c r="K1520" s="45">
        <v>2000000</v>
      </c>
      <c r="L1520" s="11" t="s">
        <v>1378</v>
      </c>
    </row>
    <row r="1521" spans="1:12" ht="18" customHeight="1">
      <c r="A1521" s="11">
        <v>1515</v>
      </c>
      <c r="B1521" s="11" t="s">
        <v>130</v>
      </c>
      <c r="C1521" s="11" t="s">
        <v>43</v>
      </c>
      <c r="D1521" s="32">
        <v>6</v>
      </c>
      <c r="E1521" s="39" t="s">
        <v>3465</v>
      </c>
      <c r="F1521" s="32" t="s">
        <v>419</v>
      </c>
      <c r="G1521" s="32" t="s">
        <v>18</v>
      </c>
      <c r="H1521" s="45">
        <v>1200000000</v>
      </c>
      <c r="I1521" s="45"/>
      <c r="J1521" s="45"/>
      <c r="K1521" s="45">
        <v>1200000000</v>
      </c>
      <c r="L1521" s="11"/>
    </row>
    <row r="1522" spans="1:12" ht="18" customHeight="1">
      <c r="A1522" s="11">
        <v>1516</v>
      </c>
      <c r="B1522" s="11" t="s">
        <v>130</v>
      </c>
      <c r="C1522" s="11" t="s">
        <v>42</v>
      </c>
      <c r="D1522" s="32">
        <v>6</v>
      </c>
      <c r="E1522" s="39" t="s">
        <v>3463</v>
      </c>
      <c r="F1522" s="32" t="s">
        <v>469</v>
      </c>
      <c r="G1522" s="32" t="s">
        <v>26</v>
      </c>
      <c r="H1522" s="45">
        <v>11691103</v>
      </c>
      <c r="I1522" s="45"/>
      <c r="J1522" s="45"/>
      <c r="K1522" s="45">
        <v>11691103</v>
      </c>
      <c r="L1522" s="11"/>
    </row>
    <row r="1523" spans="1:12" ht="18" customHeight="1">
      <c r="A1523" s="11">
        <v>1517</v>
      </c>
      <c r="B1523" s="11" t="s">
        <v>130</v>
      </c>
      <c r="C1523" s="11" t="s">
        <v>42</v>
      </c>
      <c r="D1523" s="32">
        <v>6</v>
      </c>
      <c r="E1523" s="39" t="s">
        <v>3464</v>
      </c>
      <c r="F1523" s="32" t="s">
        <v>469</v>
      </c>
      <c r="G1523" s="32" t="s">
        <v>26</v>
      </c>
      <c r="H1523" s="45">
        <v>23475315</v>
      </c>
      <c r="I1523" s="45"/>
      <c r="J1523" s="45"/>
      <c r="K1523" s="45">
        <v>23475315</v>
      </c>
      <c r="L1523" s="11"/>
    </row>
    <row r="1524" spans="1:12" ht="18" customHeight="1">
      <c r="A1524" s="11">
        <v>1518</v>
      </c>
      <c r="B1524" s="11" t="s">
        <v>130</v>
      </c>
      <c r="C1524" s="11" t="s">
        <v>42</v>
      </c>
      <c r="D1524" s="32">
        <v>6</v>
      </c>
      <c r="E1524" s="39" t="s">
        <v>3460</v>
      </c>
      <c r="F1524" s="32" t="s">
        <v>469</v>
      </c>
      <c r="G1524" s="32" t="s">
        <v>26</v>
      </c>
      <c r="H1524" s="45">
        <v>313573000</v>
      </c>
      <c r="I1524" s="45"/>
      <c r="J1524" s="45"/>
      <c r="K1524" s="45">
        <v>313573000</v>
      </c>
      <c r="L1524" s="11"/>
    </row>
    <row r="1525" spans="1:12" ht="18" customHeight="1">
      <c r="A1525" s="11">
        <v>1519</v>
      </c>
      <c r="B1525" s="11" t="s">
        <v>130</v>
      </c>
      <c r="C1525" s="11" t="s">
        <v>42</v>
      </c>
      <c r="D1525" s="32">
        <v>6</v>
      </c>
      <c r="E1525" s="39" t="s">
        <v>3462</v>
      </c>
      <c r="F1525" s="32" t="s">
        <v>469</v>
      </c>
      <c r="G1525" s="32" t="s">
        <v>26</v>
      </c>
      <c r="H1525" s="45">
        <v>35832000</v>
      </c>
      <c r="I1525" s="45"/>
      <c r="J1525" s="45"/>
      <c r="K1525" s="45">
        <v>35832000</v>
      </c>
      <c r="L1525" s="11"/>
    </row>
    <row r="1526" spans="1:12" ht="18" customHeight="1">
      <c r="A1526" s="11">
        <v>1520</v>
      </c>
      <c r="B1526" s="11" t="s">
        <v>130</v>
      </c>
      <c r="C1526" s="11" t="s">
        <v>42</v>
      </c>
      <c r="D1526" s="32">
        <v>6</v>
      </c>
      <c r="E1526" s="39" t="s">
        <v>3461</v>
      </c>
      <c r="F1526" s="32" t="s">
        <v>469</v>
      </c>
      <c r="G1526" s="32" t="s">
        <v>26</v>
      </c>
      <c r="H1526" s="45">
        <v>39741000</v>
      </c>
      <c r="I1526" s="45"/>
      <c r="J1526" s="45"/>
      <c r="K1526" s="45">
        <v>39741000</v>
      </c>
      <c r="L1526" s="11"/>
    </row>
    <row r="1527" spans="1:12" ht="18" customHeight="1">
      <c r="A1527" s="11">
        <v>1521</v>
      </c>
      <c r="B1527" s="11" t="s">
        <v>130</v>
      </c>
      <c r="C1527" s="11" t="s">
        <v>27</v>
      </c>
      <c r="D1527" s="32">
        <v>6</v>
      </c>
      <c r="E1527" s="39" t="s">
        <v>3467</v>
      </c>
      <c r="F1527" s="32" t="s">
        <v>149</v>
      </c>
      <c r="G1527" s="32" t="s">
        <v>1</v>
      </c>
      <c r="H1527" s="45">
        <v>100000000</v>
      </c>
      <c r="I1527" s="45"/>
      <c r="J1527" s="45"/>
      <c r="K1527" s="45">
        <v>100000000</v>
      </c>
      <c r="L1527" s="11"/>
    </row>
    <row r="1528" spans="1:12" ht="18" customHeight="1">
      <c r="A1528" s="11">
        <v>1522</v>
      </c>
      <c r="B1528" s="11" t="s">
        <v>130</v>
      </c>
      <c r="C1528" s="11" t="s">
        <v>27</v>
      </c>
      <c r="D1528" s="32">
        <v>6</v>
      </c>
      <c r="E1528" s="39" t="s">
        <v>3468</v>
      </c>
      <c r="F1528" s="32" t="s">
        <v>149</v>
      </c>
      <c r="G1528" s="32" t="s">
        <v>1</v>
      </c>
      <c r="H1528" s="45">
        <v>100000000</v>
      </c>
      <c r="I1528" s="45"/>
      <c r="J1528" s="45"/>
      <c r="K1528" s="45">
        <v>100000000</v>
      </c>
      <c r="L1528" s="11"/>
    </row>
    <row r="1529" spans="1:12" ht="18" customHeight="1">
      <c r="A1529" s="11">
        <v>1523</v>
      </c>
      <c r="B1529" s="11" t="s">
        <v>130</v>
      </c>
      <c r="C1529" s="11" t="s">
        <v>27</v>
      </c>
      <c r="D1529" s="32">
        <v>6</v>
      </c>
      <c r="E1529" s="39" t="s">
        <v>3466</v>
      </c>
      <c r="F1529" s="32" t="s">
        <v>469</v>
      </c>
      <c r="G1529" s="32" t="s">
        <v>31</v>
      </c>
      <c r="H1529" s="45">
        <v>10000000</v>
      </c>
      <c r="I1529" s="45"/>
      <c r="J1529" s="45"/>
      <c r="K1529" s="45">
        <v>10000000</v>
      </c>
      <c r="L1529" s="11" t="s">
        <v>523</v>
      </c>
    </row>
    <row r="1530" spans="1:12" ht="18" customHeight="1">
      <c r="A1530" s="11">
        <v>1524</v>
      </c>
      <c r="B1530" s="32" t="s">
        <v>4657</v>
      </c>
      <c r="C1530" s="32" t="s">
        <v>4658</v>
      </c>
      <c r="D1530" s="32">
        <v>6</v>
      </c>
      <c r="E1530" s="33" t="s">
        <v>4673</v>
      </c>
      <c r="F1530" s="32" t="s">
        <v>4674</v>
      </c>
      <c r="G1530" s="32" t="s">
        <v>65</v>
      </c>
      <c r="H1530" s="68">
        <v>300000000000</v>
      </c>
      <c r="I1530" s="68"/>
      <c r="J1530" s="68"/>
      <c r="K1530" s="68">
        <f t="shared" ref="K1530:K1561" si="53">H1530+I1530+J1530</f>
        <v>300000000000</v>
      </c>
      <c r="L1530" s="32" t="s">
        <v>329</v>
      </c>
    </row>
    <row r="1531" spans="1:12" ht="18" customHeight="1">
      <c r="A1531" s="11">
        <v>1525</v>
      </c>
      <c r="B1531" s="32" t="s">
        <v>3544</v>
      </c>
      <c r="C1531" s="32" t="s">
        <v>540</v>
      </c>
      <c r="D1531" s="32">
        <v>6</v>
      </c>
      <c r="E1531" s="20" t="s">
        <v>3779</v>
      </c>
      <c r="F1531" s="32" t="s">
        <v>419</v>
      </c>
      <c r="G1531" s="32" t="s">
        <v>31</v>
      </c>
      <c r="H1531" s="45">
        <v>3470000000</v>
      </c>
      <c r="I1531" s="45"/>
      <c r="J1531" s="45"/>
      <c r="K1531" s="45">
        <f t="shared" si="53"/>
        <v>3470000000</v>
      </c>
      <c r="L1531" s="29" t="s">
        <v>4656</v>
      </c>
    </row>
    <row r="1532" spans="1:12" ht="18" customHeight="1">
      <c r="A1532" s="11">
        <v>1526</v>
      </c>
      <c r="B1532" s="32" t="s">
        <v>3544</v>
      </c>
      <c r="C1532" s="57" t="s">
        <v>443</v>
      </c>
      <c r="D1532" s="57">
        <v>6</v>
      </c>
      <c r="E1532" s="58" t="s">
        <v>3778</v>
      </c>
      <c r="F1532" s="57" t="s">
        <v>417</v>
      </c>
      <c r="G1532" s="57" t="s">
        <v>26</v>
      </c>
      <c r="H1532" s="103">
        <v>22000000</v>
      </c>
      <c r="I1532" s="103">
        <v>0</v>
      </c>
      <c r="J1532" s="103">
        <v>0</v>
      </c>
      <c r="K1532" s="45">
        <f t="shared" si="53"/>
        <v>22000000</v>
      </c>
      <c r="L1532" s="12"/>
    </row>
    <row r="1533" spans="1:12" ht="18" customHeight="1">
      <c r="A1533" s="11">
        <v>1527</v>
      </c>
      <c r="B1533" s="32" t="s">
        <v>3544</v>
      </c>
      <c r="C1533" s="57" t="s">
        <v>3560</v>
      </c>
      <c r="D1533" s="57">
        <v>6</v>
      </c>
      <c r="E1533" s="58" t="s">
        <v>3777</v>
      </c>
      <c r="F1533" s="32" t="s">
        <v>469</v>
      </c>
      <c r="G1533" s="57" t="s">
        <v>26</v>
      </c>
      <c r="H1533" s="103">
        <v>19185459</v>
      </c>
      <c r="I1533" s="103">
        <v>478500</v>
      </c>
      <c r="J1533" s="103"/>
      <c r="K1533" s="45">
        <f t="shared" si="53"/>
        <v>19663959</v>
      </c>
      <c r="L1533" s="12"/>
    </row>
    <row r="1534" spans="1:12" ht="18" customHeight="1">
      <c r="A1534" s="11">
        <v>1528</v>
      </c>
      <c r="B1534" s="32" t="s">
        <v>3794</v>
      </c>
      <c r="C1534" s="32" t="s">
        <v>3803</v>
      </c>
      <c r="D1534" s="32">
        <v>6</v>
      </c>
      <c r="E1534" s="39" t="s">
        <v>3812</v>
      </c>
      <c r="F1534" s="32" t="s">
        <v>1360</v>
      </c>
      <c r="G1534" s="32" t="s">
        <v>18</v>
      </c>
      <c r="H1534" s="45">
        <v>1800000000</v>
      </c>
      <c r="I1534" s="45"/>
      <c r="J1534" s="45"/>
      <c r="K1534" s="45">
        <f t="shared" si="53"/>
        <v>1800000000</v>
      </c>
      <c r="L1534" s="11"/>
    </row>
    <row r="1535" spans="1:12" ht="18" customHeight="1">
      <c r="A1535" s="11">
        <v>1529</v>
      </c>
      <c r="B1535" s="32" t="s">
        <v>3807</v>
      </c>
      <c r="C1535" s="32" t="s">
        <v>3808</v>
      </c>
      <c r="D1535" s="32">
        <v>6</v>
      </c>
      <c r="E1535" s="39" t="s">
        <v>3813</v>
      </c>
      <c r="F1535" s="32" t="s">
        <v>149</v>
      </c>
      <c r="G1535" s="32" t="s">
        <v>26</v>
      </c>
      <c r="H1535" s="45">
        <v>250000000</v>
      </c>
      <c r="I1535" s="45"/>
      <c r="J1535" s="45"/>
      <c r="K1535" s="45">
        <f t="shared" si="53"/>
        <v>250000000</v>
      </c>
      <c r="L1535" s="29"/>
    </row>
    <row r="1536" spans="1:12" ht="18" customHeight="1">
      <c r="A1536" s="11">
        <v>1530</v>
      </c>
      <c r="B1536" s="57" t="s">
        <v>141</v>
      </c>
      <c r="C1536" s="57" t="s">
        <v>3839</v>
      </c>
      <c r="D1536" s="57">
        <v>6</v>
      </c>
      <c r="E1536" s="58" t="s">
        <v>3907</v>
      </c>
      <c r="F1536" s="57" t="s">
        <v>62</v>
      </c>
      <c r="G1536" s="57" t="s">
        <v>18</v>
      </c>
      <c r="H1536" s="103">
        <v>1600000000</v>
      </c>
      <c r="I1536" s="103"/>
      <c r="J1536" s="103"/>
      <c r="K1536" s="103">
        <f t="shared" si="53"/>
        <v>1600000000</v>
      </c>
      <c r="L1536" s="120"/>
    </row>
    <row r="1537" spans="1:12" ht="18" customHeight="1">
      <c r="A1537" s="11">
        <v>1531</v>
      </c>
      <c r="B1537" s="57" t="s">
        <v>141</v>
      </c>
      <c r="C1537" s="57" t="s">
        <v>3839</v>
      </c>
      <c r="D1537" s="57">
        <v>6</v>
      </c>
      <c r="E1537" s="58" t="s">
        <v>3906</v>
      </c>
      <c r="F1537" s="57" t="s">
        <v>62</v>
      </c>
      <c r="G1537" s="57" t="s">
        <v>18</v>
      </c>
      <c r="H1537" s="103">
        <v>2200000000</v>
      </c>
      <c r="I1537" s="103"/>
      <c r="J1537" s="103"/>
      <c r="K1537" s="103">
        <f t="shared" si="53"/>
        <v>2200000000</v>
      </c>
      <c r="L1537" s="120"/>
    </row>
    <row r="1538" spans="1:12" ht="18" customHeight="1">
      <c r="A1538" s="11">
        <v>1532</v>
      </c>
      <c r="B1538" s="57" t="s">
        <v>3826</v>
      </c>
      <c r="C1538" s="57" t="s">
        <v>3859</v>
      </c>
      <c r="D1538" s="57">
        <v>6</v>
      </c>
      <c r="E1538" s="58" t="s">
        <v>3908</v>
      </c>
      <c r="F1538" s="57" t="s">
        <v>62</v>
      </c>
      <c r="G1538" s="57" t="s">
        <v>18</v>
      </c>
      <c r="H1538" s="103">
        <v>461325242</v>
      </c>
      <c r="I1538" s="103"/>
      <c r="J1538" s="103"/>
      <c r="K1538" s="103">
        <f t="shared" si="53"/>
        <v>461325242</v>
      </c>
      <c r="L1538" s="120"/>
    </row>
    <row r="1539" spans="1:12" ht="18" customHeight="1">
      <c r="A1539" s="11">
        <v>1533</v>
      </c>
      <c r="B1539" s="57" t="s">
        <v>3826</v>
      </c>
      <c r="C1539" s="57" t="s">
        <v>3859</v>
      </c>
      <c r="D1539" s="57">
        <v>6</v>
      </c>
      <c r="E1539" s="58" t="s">
        <v>3909</v>
      </c>
      <c r="F1539" s="57" t="s">
        <v>62</v>
      </c>
      <c r="G1539" s="57" t="s">
        <v>26</v>
      </c>
      <c r="H1539" s="103">
        <v>110000000</v>
      </c>
      <c r="I1539" s="72"/>
      <c r="J1539" s="72"/>
      <c r="K1539" s="103">
        <f t="shared" si="53"/>
        <v>110000000</v>
      </c>
      <c r="L1539" s="120"/>
    </row>
    <row r="1540" spans="1:12" ht="18" customHeight="1">
      <c r="A1540" s="11">
        <v>1534</v>
      </c>
      <c r="B1540" s="57" t="s">
        <v>3826</v>
      </c>
      <c r="C1540" s="57" t="s">
        <v>3832</v>
      </c>
      <c r="D1540" s="57">
        <v>6</v>
      </c>
      <c r="E1540" s="58" t="s">
        <v>3914</v>
      </c>
      <c r="F1540" s="57" t="s">
        <v>62</v>
      </c>
      <c r="G1540" s="57" t="s">
        <v>31</v>
      </c>
      <c r="H1540" s="103">
        <v>200000000</v>
      </c>
      <c r="I1540" s="103">
        <v>0</v>
      </c>
      <c r="J1540" s="103"/>
      <c r="K1540" s="103">
        <f t="shared" si="53"/>
        <v>200000000</v>
      </c>
      <c r="L1540" s="201" t="s">
        <v>3915</v>
      </c>
    </row>
    <row r="1541" spans="1:12" ht="18" customHeight="1">
      <c r="A1541" s="11">
        <v>1535</v>
      </c>
      <c r="B1541" s="57" t="s">
        <v>3826</v>
      </c>
      <c r="C1541" s="57" t="s">
        <v>3879</v>
      </c>
      <c r="D1541" s="57">
        <v>6</v>
      </c>
      <c r="E1541" s="58" t="s">
        <v>3910</v>
      </c>
      <c r="F1541" s="57" t="s">
        <v>419</v>
      </c>
      <c r="G1541" s="57" t="s">
        <v>65</v>
      </c>
      <c r="H1541" s="103">
        <v>400000000</v>
      </c>
      <c r="I1541" s="103">
        <v>0</v>
      </c>
      <c r="J1541" s="103">
        <v>0</v>
      </c>
      <c r="K1541" s="103">
        <f t="shared" si="53"/>
        <v>400000000</v>
      </c>
      <c r="L1541" s="201" t="s">
        <v>3911</v>
      </c>
    </row>
    <row r="1542" spans="1:12" ht="18" customHeight="1">
      <c r="A1542" s="11">
        <v>1536</v>
      </c>
      <c r="B1542" s="57" t="s">
        <v>3826</v>
      </c>
      <c r="C1542" s="57" t="s">
        <v>3845</v>
      </c>
      <c r="D1542" s="57">
        <v>6</v>
      </c>
      <c r="E1542" s="58" t="s">
        <v>3912</v>
      </c>
      <c r="F1542" s="57" t="s">
        <v>1360</v>
      </c>
      <c r="G1542" s="57" t="s">
        <v>26</v>
      </c>
      <c r="H1542" s="103">
        <v>115286000</v>
      </c>
      <c r="I1542" s="103"/>
      <c r="J1542" s="103"/>
      <c r="K1542" s="103">
        <f t="shared" si="53"/>
        <v>115286000</v>
      </c>
      <c r="L1542" s="120"/>
    </row>
    <row r="1543" spans="1:12" ht="18" customHeight="1">
      <c r="A1543" s="11">
        <v>1537</v>
      </c>
      <c r="B1543" s="57" t="s">
        <v>3826</v>
      </c>
      <c r="C1543" s="57" t="s">
        <v>3845</v>
      </c>
      <c r="D1543" s="57">
        <v>6</v>
      </c>
      <c r="E1543" s="58" t="s">
        <v>3913</v>
      </c>
      <c r="F1543" s="57" t="s">
        <v>1360</v>
      </c>
      <c r="G1543" s="57" t="s">
        <v>26</v>
      </c>
      <c r="H1543" s="103">
        <v>150000000</v>
      </c>
      <c r="I1543" s="103"/>
      <c r="J1543" s="103"/>
      <c r="K1543" s="103">
        <f t="shared" si="53"/>
        <v>150000000</v>
      </c>
      <c r="L1543" s="120"/>
    </row>
    <row r="1544" spans="1:12" ht="18" customHeight="1">
      <c r="A1544" s="11">
        <v>1538</v>
      </c>
      <c r="B1544" s="12" t="s">
        <v>3924</v>
      </c>
      <c r="C1544" s="12" t="s">
        <v>1432</v>
      </c>
      <c r="D1544" s="57">
        <v>6</v>
      </c>
      <c r="E1544" s="13" t="s">
        <v>4039</v>
      </c>
      <c r="F1544" s="57" t="s">
        <v>419</v>
      </c>
      <c r="G1544" s="57" t="s">
        <v>26</v>
      </c>
      <c r="H1544" s="103">
        <v>190000000</v>
      </c>
      <c r="I1544" s="103">
        <v>0</v>
      </c>
      <c r="J1544" s="103">
        <v>0</v>
      </c>
      <c r="K1544" s="103">
        <f t="shared" si="53"/>
        <v>190000000</v>
      </c>
      <c r="L1544" s="23"/>
    </row>
    <row r="1545" spans="1:12" ht="18" customHeight="1">
      <c r="A1545" s="11">
        <v>1539</v>
      </c>
      <c r="B1545" s="57" t="s">
        <v>3924</v>
      </c>
      <c r="C1545" s="57" t="s">
        <v>1432</v>
      </c>
      <c r="D1545" s="12">
        <v>6</v>
      </c>
      <c r="E1545" s="13" t="s">
        <v>4040</v>
      </c>
      <c r="F1545" s="57" t="s">
        <v>419</v>
      </c>
      <c r="G1545" s="57" t="s">
        <v>26</v>
      </c>
      <c r="H1545" s="103">
        <v>298990245</v>
      </c>
      <c r="I1545" s="103"/>
      <c r="J1545" s="103"/>
      <c r="K1545" s="103">
        <f t="shared" si="53"/>
        <v>298990245</v>
      </c>
      <c r="L1545" s="71"/>
    </row>
    <row r="1546" spans="1:12" ht="18" customHeight="1">
      <c r="A1546" s="11">
        <v>1540</v>
      </c>
      <c r="B1546" s="32" t="s">
        <v>147</v>
      </c>
      <c r="C1546" s="12" t="s">
        <v>156</v>
      </c>
      <c r="D1546" s="32">
        <v>6</v>
      </c>
      <c r="E1546" s="58" t="s">
        <v>4345</v>
      </c>
      <c r="F1546" s="32" t="s">
        <v>469</v>
      </c>
      <c r="G1546" s="32" t="s">
        <v>26</v>
      </c>
      <c r="H1546" s="45">
        <v>1192300000</v>
      </c>
      <c r="I1546" s="45"/>
      <c r="J1546" s="45"/>
      <c r="K1546" s="103">
        <f t="shared" si="53"/>
        <v>1192300000</v>
      </c>
      <c r="L1546" s="63"/>
    </row>
    <row r="1547" spans="1:12" ht="18" customHeight="1">
      <c r="A1547" s="11">
        <v>1541</v>
      </c>
      <c r="B1547" s="57" t="s">
        <v>147</v>
      </c>
      <c r="C1547" s="12" t="s">
        <v>156</v>
      </c>
      <c r="D1547" s="12">
        <v>6</v>
      </c>
      <c r="E1547" s="13" t="s">
        <v>4350</v>
      </c>
      <c r="F1547" s="57" t="s">
        <v>419</v>
      </c>
      <c r="G1547" s="32" t="s">
        <v>18</v>
      </c>
      <c r="H1547" s="68">
        <v>3050000000</v>
      </c>
      <c r="I1547" s="72">
        <v>0</v>
      </c>
      <c r="J1547" s="72">
        <v>0</v>
      </c>
      <c r="K1547" s="103">
        <f t="shared" si="53"/>
        <v>3050000000</v>
      </c>
      <c r="L1547" s="63"/>
    </row>
    <row r="1548" spans="1:12" ht="18" customHeight="1">
      <c r="A1548" s="11">
        <v>1542</v>
      </c>
      <c r="B1548" s="32" t="s">
        <v>147</v>
      </c>
      <c r="C1548" s="12" t="s">
        <v>156</v>
      </c>
      <c r="D1548" s="32">
        <v>6</v>
      </c>
      <c r="E1548" s="58" t="s">
        <v>4338</v>
      </c>
      <c r="F1548" s="32" t="s">
        <v>419</v>
      </c>
      <c r="G1548" s="32" t="s">
        <v>26</v>
      </c>
      <c r="H1548" s="45">
        <v>404600000</v>
      </c>
      <c r="I1548" s="45">
        <v>0</v>
      </c>
      <c r="J1548" s="45">
        <v>0</v>
      </c>
      <c r="K1548" s="103">
        <f t="shared" si="53"/>
        <v>404600000</v>
      </c>
      <c r="L1548" s="63"/>
    </row>
    <row r="1549" spans="1:12" ht="18" customHeight="1">
      <c r="A1549" s="11">
        <v>1543</v>
      </c>
      <c r="B1549" s="32" t="s">
        <v>147</v>
      </c>
      <c r="C1549" s="12" t="s">
        <v>156</v>
      </c>
      <c r="D1549" s="32">
        <v>6</v>
      </c>
      <c r="E1549" s="58" t="s">
        <v>4337</v>
      </c>
      <c r="F1549" s="32" t="s">
        <v>469</v>
      </c>
      <c r="G1549" s="32" t="s">
        <v>26</v>
      </c>
      <c r="H1549" s="45">
        <v>404600000</v>
      </c>
      <c r="I1549" s="45"/>
      <c r="J1549" s="45"/>
      <c r="K1549" s="103">
        <f t="shared" si="53"/>
        <v>404600000</v>
      </c>
      <c r="L1549" s="63"/>
    </row>
    <row r="1550" spans="1:12" ht="18" customHeight="1">
      <c r="A1550" s="11">
        <v>1544</v>
      </c>
      <c r="B1550" s="12" t="s">
        <v>147</v>
      </c>
      <c r="C1550" s="12" t="s">
        <v>156</v>
      </c>
      <c r="D1550" s="12">
        <v>6</v>
      </c>
      <c r="E1550" s="13" t="s">
        <v>4340</v>
      </c>
      <c r="F1550" s="57" t="s">
        <v>419</v>
      </c>
      <c r="G1550" s="57" t="s">
        <v>0</v>
      </c>
      <c r="H1550" s="103">
        <v>622854000</v>
      </c>
      <c r="I1550" s="72">
        <v>0</v>
      </c>
      <c r="J1550" s="72">
        <v>0</v>
      </c>
      <c r="K1550" s="103">
        <f t="shared" si="53"/>
        <v>622854000</v>
      </c>
      <c r="L1550" s="63"/>
    </row>
    <row r="1551" spans="1:12" ht="18" customHeight="1">
      <c r="A1551" s="11">
        <v>1545</v>
      </c>
      <c r="B1551" s="12" t="s">
        <v>147</v>
      </c>
      <c r="C1551" s="12" t="s">
        <v>63</v>
      </c>
      <c r="D1551" s="57">
        <v>6</v>
      </c>
      <c r="E1551" s="13" t="s">
        <v>4347</v>
      </c>
      <c r="F1551" s="57" t="s">
        <v>419</v>
      </c>
      <c r="G1551" s="57" t="s">
        <v>18</v>
      </c>
      <c r="H1551" s="103">
        <v>1874000000</v>
      </c>
      <c r="I1551" s="103"/>
      <c r="J1551" s="103"/>
      <c r="K1551" s="103">
        <f t="shared" si="53"/>
        <v>1874000000</v>
      </c>
      <c r="L1551" s="23"/>
    </row>
    <row r="1552" spans="1:12" ht="18" customHeight="1">
      <c r="A1552" s="11">
        <v>1546</v>
      </c>
      <c r="B1552" s="12" t="s">
        <v>147</v>
      </c>
      <c r="C1552" s="12" t="s">
        <v>63</v>
      </c>
      <c r="D1552" s="78">
        <v>6</v>
      </c>
      <c r="E1552" s="13" t="s">
        <v>4342</v>
      </c>
      <c r="F1552" s="57" t="s">
        <v>419</v>
      </c>
      <c r="G1552" s="57" t="s">
        <v>18</v>
      </c>
      <c r="H1552" s="103">
        <v>863000000</v>
      </c>
      <c r="I1552" s="103">
        <v>0</v>
      </c>
      <c r="J1552" s="103">
        <v>0</v>
      </c>
      <c r="K1552" s="103">
        <f t="shared" si="53"/>
        <v>863000000</v>
      </c>
      <c r="L1552" s="152"/>
    </row>
    <row r="1553" spans="1:12" ht="18" customHeight="1">
      <c r="A1553" s="11">
        <v>1547</v>
      </c>
      <c r="B1553" s="12" t="s">
        <v>147</v>
      </c>
      <c r="C1553" s="12" t="s">
        <v>63</v>
      </c>
      <c r="D1553" s="12">
        <v>6</v>
      </c>
      <c r="E1553" s="109" t="s">
        <v>4352</v>
      </c>
      <c r="F1553" s="111" t="s">
        <v>419</v>
      </c>
      <c r="G1553" s="111" t="s">
        <v>18</v>
      </c>
      <c r="H1553" s="103">
        <v>5286000000</v>
      </c>
      <c r="I1553" s="103"/>
      <c r="J1553" s="103"/>
      <c r="K1553" s="103">
        <f t="shared" si="53"/>
        <v>5286000000</v>
      </c>
      <c r="L1553" s="63"/>
    </row>
    <row r="1554" spans="1:12" ht="18" customHeight="1">
      <c r="A1554" s="11">
        <v>1548</v>
      </c>
      <c r="B1554" s="57" t="s">
        <v>147</v>
      </c>
      <c r="C1554" s="57" t="s">
        <v>63</v>
      </c>
      <c r="D1554" s="57">
        <v>6</v>
      </c>
      <c r="E1554" s="13" t="s">
        <v>4348</v>
      </c>
      <c r="F1554" s="57" t="s">
        <v>419</v>
      </c>
      <c r="G1554" s="57" t="s">
        <v>0</v>
      </c>
      <c r="H1554" s="103">
        <v>1956000000</v>
      </c>
      <c r="I1554" s="103"/>
      <c r="J1554" s="103"/>
      <c r="K1554" s="103">
        <f t="shared" si="53"/>
        <v>1956000000</v>
      </c>
      <c r="L1554" s="152"/>
    </row>
    <row r="1555" spans="1:12" ht="18" customHeight="1">
      <c r="A1555" s="11">
        <v>1549</v>
      </c>
      <c r="B1555" s="57" t="s">
        <v>147</v>
      </c>
      <c r="C1555" s="57" t="s">
        <v>63</v>
      </c>
      <c r="D1555" s="57">
        <v>6</v>
      </c>
      <c r="E1555" s="13" t="s">
        <v>4349</v>
      </c>
      <c r="F1555" s="57" t="s">
        <v>419</v>
      </c>
      <c r="G1555" s="57" t="s">
        <v>0</v>
      </c>
      <c r="H1555" s="103">
        <v>1956000000</v>
      </c>
      <c r="I1555" s="103"/>
      <c r="J1555" s="103"/>
      <c r="K1555" s="103">
        <f t="shared" si="53"/>
        <v>1956000000</v>
      </c>
      <c r="L1555" s="63"/>
    </row>
    <row r="1556" spans="1:12" ht="18" customHeight="1">
      <c r="A1556" s="11">
        <v>1550</v>
      </c>
      <c r="B1556" s="12" t="s">
        <v>147</v>
      </c>
      <c r="C1556" s="12" t="s">
        <v>63</v>
      </c>
      <c r="D1556" s="57">
        <v>6</v>
      </c>
      <c r="E1556" s="13" t="s">
        <v>4344</v>
      </c>
      <c r="F1556" s="57" t="s">
        <v>419</v>
      </c>
      <c r="G1556" s="57" t="s">
        <v>0</v>
      </c>
      <c r="H1556" s="103">
        <v>1079000000</v>
      </c>
      <c r="I1556" s="103"/>
      <c r="J1556" s="103"/>
      <c r="K1556" s="103">
        <f t="shared" si="53"/>
        <v>1079000000</v>
      </c>
      <c r="L1556" s="152"/>
    </row>
    <row r="1557" spans="1:12" ht="18" customHeight="1">
      <c r="A1557" s="11">
        <v>1551</v>
      </c>
      <c r="B1557" s="57" t="s">
        <v>147</v>
      </c>
      <c r="C1557" s="57" t="s">
        <v>63</v>
      </c>
      <c r="D1557" s="57">
        <v>6</v>
      </c>
      <c r="E1557" s="13" t="s">
        <v>4335</v>
      </c>
      <c r="F1557" s="57" t="s">
        <v>419</v>
      </c>
      <c r="G1557" s="57" t="s">
        <v>0</v>
      </c>
      <c r="H1557" s="103">
        <v>70000000</v>
      </c>
      <c r="I1557" s="103"/>
      <c r="J1557" s="103"/>
      <c r="K1557" s="103">
        <f t="shared" si="53"/>
        <v>70000000</v>
      </c>
      <c r="L1557" s="63"/>
    </row>
    <row r="1558" spans="1:12" ht="18" customHeight="1">
      <c r="A1558" s="11">
        <v>1552</v>
      </c>
      <c r="B1558" s="57" t="s">
        <v>147</v>
      </c>
      <c r="C1558" s="57" t="s">
        <v>63</v>
      </c>
      <c r="D1558" s="57">
        <v>6</v>
      </c>
      <c r="E1558" s="13" t="s">
        <v>4346</v>
      </c>
      <c r="F1558" s="57" t="s">
        <v>419</v>
      </c>
      <c r="G1558" s="57" t="s">
        <v>0</v>
      </c>
      <c r="H1558" s="219">
        <v>1383000000</v>
      </c>
      <c r="I1558" s="103"/>
      <c r="J1558" s="103"/>
      <c r="K1558" s="103">
        <f t="shared" si="53"/>
        <v>1383000000</v>
      </c>
      <c r="L1558" s="152"/>
    </row>
    <row r="1559" spans="1:12" ht="18" customHeight="1">
      <c r="A1559" s="11">
        <v>1553</v>
      </c>
      <c r="B1559" s="57" t="s">
        <v>147</v>
      </c>
      <c r="C1559" s="57" t="s">
        <v>59</v>
      </c>
      <c r="D1559" s="57">
        <v>6</v>
      </c>
      <c r="E1559" s="58" t="s">
        <v>4341</v>
      </c>
      <c r="F1559" s="57" t="s">
        <v>419</v>
      </c>
      <c r="G1559" s="57" t="s">
        <v>0</v>
      </c>
      <c r="H1559" s="103">
        <v>850000000</v>
      </c>
      <c r="I1559" s="103">
        <v>0</v>
      </c>
      <c r="J1559" s="103">
        <v>0</v>
      </c>
      <c r="K1559" s="103">
        <f t="shared" si="53"/>
        <v>850000000</v>
      </c>
      <c r="L1559" s="23"/>
    </row>
    <row r="1560" spans="1:12" ht="18" customHeight="1">
      <c r="A1560" s="11">
        <v>1554</v>
      </c>
      <c r="B1560" s="12" t="s">
        <v>147</v>
      </c>
      <c r="C1560" s="57" t="s">
        <v>180</v>
      </c>
      <c r="D1560" s="57">
        <v>6</v>
      </c>
      <c r="E1560" s="58" t="s">
        <v>4333</v>
      </c>
      <c r="F1560" s="57" t="s">
        <v>419</v>
      </c>
      <c r="G1560" s="57" t="s">
        <v>18</v>
      </c>
      <c r="H1560" s="103">
        <v>21000000</v>
      </c>
      <c r="I1560" s="103"/>
      <c r="J1560" s="103"/>
      <c r="K1560" s="103">
        <f t="shared" si="53"/>
        <v>21000000</v>
      </c>
      <c r="L1560" s="63"/>
    </row>
    <row r="1561" spans="1:12" ht="18" customHeight="1">
      <c r="A1561" s="11">
        <v>1555</v>
      </c>
      <c r="B1561" s="12" t="s">
        <v>147</v>
      </c>
      <c r="C1561" s="57" t="s">
        <v>180</v>
      </c>
      <c r="D1561" s="57">
        <v>6</v>
      </c>
      <c r="E1561" s="58" t="s">
        <v>4334</v>
      </c>
      <c r="F1561" s="57" t="s">
        <v>419</v>
      </c>
      <c r="G1561" s="57" t="s">
        <v>18</v>
      </c>
      <c r="H1561" s="103">
        <v>21000000</v>
      </c>
      <c r="I1561" s="103"/>
      <c r="J1561" s="103"/>
      <c r="K1561" s="103">
        <f t="shared" si="53"/>
        <v>21000000</v>
      </c>
      <c r="L1561" s="63"/>
    </row>
    <row r="1562" spans="1:12" ht="18" customHeight="1">
      <c r="A1562" s="11">
        <v>1556</v>
      </c>
      <c r="B1562" s="12" t="s">
        <v>147</v>
      </c>
      <c r="C1562" s="57" t="s">
        <v>180</v>
      </c>
      <c r="D1562" s="57">
        <v>6</v>
      </c>
      <c r="E1562" s="58" t="s">
        <v>4332</v>
      </c>
      <c r="F1562" s="57" t="s">
        <v>419</v>
      </c>
      <c r="G1562" s="57" t="s">
        <v>18</v>
      </c>
      <c r="H1562" s="103">
        <v>21000000</v>
      </c>
      <c r="I1562" s="103"/>
      <c r="J1562" s="103"/>
      <c r="K1562" s="103">
        <f t="shared" ref="K1562:K1593" si="54">H1562+I1562+J1562</f>
        <v>21000000</v>
      </c>
      <c r="L1562" s="63"/>
    </row>
    <row r="1563" spans="1:12" ht="18" customHeight="1">
      <c r="A1563" s="11">
        <v>1557</v>
      </c>
      <c r="B1563" s="12" t="s">
        <v>147</v>
      </c>
      <c r="C1563" s="12" t="s">
        <v>148</v>
      </c>
      <c r="D1563" s="12">
        <v>6</v>
      </c>
      <c r="E1563" s="13" t="s">
        <v>4339</v>
      </c>
      <c r="F1563" s="12" t="s">
        <v>419</v>
      </c>
      <c r="G1563" s="12" t="s">
        <v>0</v>
      </c>
      <c r="H1563" s="44">
        <v>535776000</v>
      </c>
      <c r="I1563" s="44"/>
      <c r="J1563" s="44"/>
      <c r="K1563" s="103">
        <f t="shared" si="54"/>
        <v>535776000</v>
      </c>
      <c r="L1563" s="21"/>
    </row>
    <row r="1564" spans="1:12" ht="18" customHeight="1">
      <c r="A1564" s="11">
        <v>1558</v>
      </c>
      <c r="B1564" s="12" t="s">
        <v>147</v>
      </c>
      <c r="C1564" s="12" t="s">
        <v>148</v>
      </c>
      <c r="D1564" s="12">
        <v>6</v>
      </c>
      <c r="E1564" s="13" t="s">
        <v>4336</v>
      </c>
      <c r="F1564" s="12" t="s">
        <v>419</v>
      </c>
      <c r="G1564" s="12" t="s">
        <v>0</v>
      </c>
      <c r="H1564" s="44">
        <v>128557000</v>
      </c>
      <c r="I1564" s="44"/>
      <c r="J1564" s="44"/>
      <c r="K1564" s="103">
        <f t="shared" si="54"/>
        <v>128557000</v>
      </c>
      <c r="L1564" s="21"/>
    </row>
    <row r="1565" spans="1:12" ht="18" customHeight="1">
      <c r="A1565" s="11">
        <v>1559</v>
      </c>
      <c r="B1565" s="12" t="s">
        <v>147</v>
      </c>
      <c r="C1565" s="57" t="s">
        <v>148</v>
      </c>
      <c r="D1565" s="12">
        <v>6</v>
      </c>
      <c r="E1565" s="13" t="s">
        <v>4353</v>
      </c>
      <c r="F1565" s="12" t="s">
        <v>419</v>
      </c>
      <c r="G1565" s="12" t="s">
        <v>0</v>
      </c>
      <c r="H1565" s="72">
        <v>680000000</v>
      </c>
      <c r="I1565" s="44"/>
      <c r="J1565" s="34"/>
      <c r="K1565" s="103">
        <f t="shared" si="54"/>
        <v>680000000</v>
      </c>
      <c r="L1565" s="75"/>
    </row>
    <row r="1566" spans="1:12" ht="18" customHeight="1">
      <c r="A1566" s="11">
        <v>1560</v>
      </c>
      <c r="B1566" s="12" t="s">
        <v>147</v>
      </c>
      <c r="C1566" s="57" t="s">
        <v>148</v>
      </c>
      <c r="D1566" s="12">
        <v>6</v>
      </c>
      <c r="E1566" s="13" t="s">
        <v>4354</v>
      </c>
      <c r="F1566" s="12" t="s">
        <v>419</v>
      </c>
      <c r="G1566" s="12" t="s">
        <v>0</v>
      </c>
      <c r="H1566" s="72">
        <v>680000000</v>
      </c>
      <c r="I1566" s="44"/>
      <c r="J1566" s="34"/>
      <c r="K1566" s="103">
        <f t="shared" si="54"/>
        <v>680000000</v>
      </c>
      <c r="L1566" s="21"/>
    </row>
    <row r="1567" spans="1:12" ht="18" customHeight="1">
      <c r="A1567" s="11">
        <v>1561</v>
      </c>
      <c r="B1567" s="12" t="s">
        <v>147</v>
      </c>
      <c r="C1567" s="12" t="s">
        <v>200</v>
      </c>
      <c r="D1567" s="12">
        <v>6</v>
      </c>
      <c r="E1567" s="13" t="s">
        <v>4343</v>
      </c>
      <c r="F1567" s="57" t="s">
        <v>419</v>
      </c>
      <c r="G1567" s="57" t="s">
        <v>0</v>
      </c>
      <c r="H1567" s="103">
        <v>900000000</v>
      </c>
      <c r="I1567" s="103"/>
      <c r="J1567" s="103"/>
      <c r="K1567" s="103">
        <f t="shared" si="54"/>
        <v>900000000</v>
      </c>
      <c r="L1567" s="97"/>
    </row>
    <row r="1568" spans="1:12" ht="18" customHeight="1">
      <c r="A1568" s="11">
        <v>1562</v>
      </c>
      <c r="B1568" s="11" t="s">
        <v>147</v>
      </c>
      <c r="C1568" s="11" t="s">
        <v>155</v>
      </c>
      <c r="D1568" s="11">
        <v>6</v>
      </c>
      <c r="E1568" s="13" t="s">
        <v>4351</v>
      </c>
      <c r="F1568" s="11" t="s">
        <v>419</v>
      </c>
      <c r="G1568" s="11" t="s">
        <v>0</v>
      </c>
      <c r="H1568" s="28">
        <v>4000000000</v>
      </c>
      <c r="I1568" s="28">
        <v>0</v>
      </c>
      <c r="J1568" s="28">
        <v>0</v>
      </c>
      <c r="K1568" s="103">
        <f t="shared" si="54"/>
        <v>4000000000</v>
      </c>
      <c r="L1568" s="63"/>
    </row>
    <row r="1569" spans="1:12" ht="18" customHeight="1">
      <c r="A1569" s="11">
        <v>1563</v>
      </c>
      <c r="B1569" s="32" t="s">
        <v>4435</v>
      </c>
      <c r="C1569" s="32" t="s">
        <v>115</v>
      </c>
      <c r="D1569" s="32">
        <v>6</v>
      </c>
      <c r="E1569" s="33" t="s">
        <v>4511</v>
      </c>
      <c r="F1569" s="32" t="s">
        <v>419</v>
      </c>
      <c r="G1569" s="32" t="s">
        <v>26</v>
      </c>
      <c r="H1569" s="68">
        <v>32176978</v>
      </c>
      <c r="I1569" s="68"/>
      <c r="J1569" s="68"/>
      <c r="K1569" s="68">
        <f t="shared" si="54"/>
        <v>32176978</v>
      </c>
      <c r="L1569" s="163"/>
    </row>
    <row r="1570" spans="1:12" ht="18" customHeight="1">
      <c r="A1570" s="11">
        <v>1564</v>
      </c>
      <c r="B1570" s="32" t="s">
        <v>4435</v>
      </c>
      <c r="C1570" s="32" t="s">
        <v>115</v>
      </c>
      <c r="D1570" s="32">
        <v>6</v>
      </c>
      <c r="E1570" s="33" t="s">
        <v>4512</v>
      </c>
      <c r="F1570" s="32" t="s">
        <v>419</v>
      </c>
      <c r="G1570" s="32" t="s">
        <v>26</v>
      </c>
      <c r="H1570" s="68">
        <v>113549346</v>
      </c>
      <c r="I1570" s="68"/>
      <c r="J1570" s="68"/>
      <c r="K1570" s="68">
        <f t="shared" si="54"/>
        <v>113549346</v>
      </c>
      <c r="L1570" s="114"/>
    </row>
    <row r="1571" spans="1:12" ht="18" customHeight="1">
      <c r="A1571" s="11">
        <v>1565</v>
      </c>
      <c r="B1571" s="32" t="s">
        <v>4435</v>
      </c>
      <c r="C1571" s="11" t="s">
        <v>115</v>
      </c>
      <c r="D1571" s="11">
        <v>6</v>
      </c>
      <c r="E1571" s="33" t="s">
        <v>4510</v>
      </c>
      <c r="F1571" s="32" t="s">
        <v>419</v>
      </c>
      <c r="G1571" s="32" t="s">
        <v>26</v>
      </c>
      <c r="H1571" s="68">
        <v>200077000</v>
      </c>
      <c r="I1571" s="68"/>
      <c r="J1571" s="68"/>
      <c r="K1571" s="68">
        <f t="shared" si="54"/>
        <v>200077000</v>
      </c>
      <c r="L1571" s="29"/>
    </row>
    <row r="1572" spans="1:12" ht="18" customHeight="1">
      <c r="A1572" s="11">
        <v>1566</v>
      </c>
      <c r="B1572" s="32" t="s">
        <v>4435</v>
      </c>
      <c r="C1572" s="32" t="s">
        <v>122</v>
      </c>
      <c r="D1572" s="32">
        <v>6</v>
      </c>
      <c r="E1572" s="33" t="s">
        <v>4514</v>
      </c>
      <c r="F1572" s="32" t="s">
        <v>419</v>
      </c>
      <c r="G1572" s="32" t="s">
        <v>18</v>
      </c>
      <c r="H1572" s="68">
        <v>25000000</v>
      </c>
      <c r="I1572" s="68"/>
      <c r="J1572" s="68"/>
      <c r="K1572" s="68">
        <f t="shared" si="54"/>
        <v>25000000</v>
      </c>
      <c r="L1572" s="11"/>
    </row>
    <row r="1573" spans="1:12" ht="18" customHeight="1">
      <c r="A1573" s="11">
        <v>1567</v>
      </c>
      <c r="B1573" s="32" t="s">
        <v>4435</v>
      </c>
      <c r="C1573" s="32" t="s">
        <v>122</v>
      </c>
      <c r="D1573" s="32">
        <v>6</v>
      </c>
      <c r="E1573" s="33" t="s">
        <v>4513</v>
      </c>
      <c r="F1573" s="32" t="s">
        <v>419</v>
      </c>
      <c r="G1573" s="32" t="s">
        <v>26</v>
      </c>
      <c r="H1573" s="68">
        <v>50000000</v>
      </c>
      <c r="I1573" s="68"/>
      <c r="J1573" s="68"/>
      <c r="K1573" s="68">
        <f t="shared" si="54"/>
        <v>50000000</v>
      </c>
      <c r="L1573" s="11"/>
    </row>
    <row r="1574" spans="1:12" ht="18" customHeight="1">
      <c r="A1574" s="11">
        <v>1568</v>
      </c>
      <c r="B1574" s="32" t="s">
        <v>4435</v>
      </c>
      <c r="C1574" s="32" t="s">
        <v>193</v>
      </c>
      <c r="D1574" s="32">
        <v>6</v>
      </c>
      <c r="E1574" s="33" t="s">
        <v>4515</v>
      </c>
      <c r="F1574" s="32" t="s">
        <v>419</v>
      </c>
      <c r="G1574" s="32" t="s">
        <v>1</v>
      </c>
      <c r="H1574" s="68">
        <v>25000000</v>
      </c>
      <c r="I1574" s="68"/>
      <c r="J1574" s="68"/>
      <c r="K1574" s="68">
        <f t="shared" si="54"/>
        <v>25000000</v>
      </c>
      <c r="L1574" s="29"/>
    </row>
    <row r="1575" spans="1:12" ht="18" customHeight="1">
      <c r="A1575" s="11">
        <v>1569</v>
      </c>
      <c r="B1575" s="32" t="s">
        <v>4435</v>
      </c>
      <c r="C1575" s="42" t="s">
        <v>4475</v>
      </c>
      <c r="D1575" s="42">
        <v>6</v>
      </c>
      <c r="E1575" s="43" t="s">
        <v>4718</v>
      </c>
      <c r="F1575" s="42" t="s">
        <v>417</v>
      </c>
      <c r="G1575" s="42" t="s">
        <v>18</v>
      </c>
      <c r="H1575" s="122">
        <v>30000000</v>
      </c>
      <c r="I1575" s="122">
        <v>0</v>
      </c>
      <c r="J1575" s="122">
        <v>0</v>
      </c>
      <c r="K1575" s="68">
        <f t="shared" si="54"/>
        <v>30000000</v>
      </c>
      <c r="L1575" s="222"/>
    </row>
    <row r="1576" spans="1:12" ht="18" customHeight="1">
      <c r="A1576" s="11">
        <v>1570</v>
      </c>
      <c r="B1576" s="32" t="s">
        <v>4648</v>
      </c>
      <c r="C1576" s="32" t="s">
        <v>4652</v>
      </c>
      <c r="D1576" s="32">
        <v>6</v>
      </c>
      <c r="E1576" s="33" t="s">
        <v>4661</v>
      </c>
      <c r="F1576" s="32" t="s">
        <v>149</v>
      </c>
      <c r="G1576" s="32" t="s">
        <v>18</v>
      </c>
      <c r="H1576" s="68">
        <v>70000000</v>
      </c>
      <c r="I1576" s="68"/>
      <c r="J1576" s="68"/>
      <c r="K1576" s="68">
        <f t="shared" si="54"/>
        <v>70000000</v>
      </c>
      <c r="L1576" s="29"/>
    </row>
    <row r="1577" spans="1:12" ht="18" customHeight="1">
      <c r="A1577" s="11">
        <v>1571</v>
      </c>
      <c r="B1577" s="32" t="s">
        <v>36</v>
      </c>
      <c r="C1577" s="11" t="s">
        <v>524</v>
      </c>
      <c r="D1577" s="32">
        <v>7</v>
      </c>
      <c r="E1577" s="39" t="s">
        <v>870</v>
      </c>
      <c r="F1577" s="32" t="s">
        <v>469</v>
      </c>
      <c r="G1577" s="32" t="s">
        <v>26</v>
      </c>
      <c r="H1577" s="45">
        <v>100000000</v>
      </c>
      <c r="I1577" s="45"/>
      <c r="J1577" s="45"/>
      <c r="K1577" s="45">
        <f t="shared" si="54"/>
        <v>100000000</v>
      </c>
      <c r="L1577" s="29"/>
    </row>
    <row r="1578" spans="1:12" ht="18" customHeight="1">
      <c r="A1578" s="11">
        <v>1572</v>
      </c>
      <c r="B1578" s="32" t="s">
        <v>36</v>
      </c>
      <c r="C1578" s="11" t="s">
        <v>524</v>
      </c>
      <c r="D1578" s="32">
        <v>7</v>
      </c>
      <c r="E1578" s="39" t="s">
        <v>869</v>
      </c>
      <c r="F1578" s="32" t="s">
        <v>419</v>
      </c>
      <c r="G1578" s="32" t="s">
        <v>26</v>
      </c>
      <c r="H1578" s="45">
        <v>100000000</v>
      </c>
      <c r="I1578" s="45"/>
      <c r="J1578" s="45"/>
      <c r="K1578" s="45">
        <f t="shared" si="54"/>
        <v>100000000</v>
      </c>
      <c r="L1578" s="29"/>
    </row>
    <row r="1579" spans="1:12" ht="18" customHeight="1">
      <c r="A1579" s="11">
        <v>1573</v>
      </c>
      <c r="B1579" s="32" t="s">
        <v>889</v>
      </c>
      <c r="C1579" s="57" t="s">
        <v>991</v>
      </c>
      <c r="D1579" s="57">
        <v>7</v>
      </c>
      <c r="E1579" s="100" t="s">
        <v>1224</v>
      </c>
      <c r="F1579" s="32" t="s">
        <v>417</v>
      </c>
      <c r="G1579" s="57" t="s">
        <v>26</v>
      </c>
      <c r="H1579" s="103">
        <v>98000000</v>
      </c>
      <c r="I1579" s="103">
        <v>0</v>
      </c>
      <c r="J1579" s="103">
        <v>0</v>
      </c>
      <c r="K1579" s="103">
        <f t="shared" si="54"/>
        <v>98000000</v>
      </c>
      <c r="L1579" s="12"/>
    </row>
    <row r="1580" spans="1:12" ht="18" customHeight="1">
      <c r="A1580" s="11">
        <v>1574</v>
      </c>
      <c r="B1580" s="32" t="s">
        <v>889</v>
      </c>
      <c r="C1580" s="57" t="s">
        <v>115</v>
      </c>
      <c r="D1580" s="57">
        <v>7</v>
      </c>
      <c r="E1580" s="58" t="s">
        <v>1221</v>
      </c>
      <c r="F1580" s="57" t="s">
        <v>417</v>
      </c>
      <c r="G1580" s="12" t="s">
        <v>1</v>
      </c>
      <c r="H1580" s="103">
        <v>44681872</v>
      </c>
      <c r="I1580" s="103"/>
      <c r="J1580" s="103"/>
      <c r="K1580" s="103">
        <f t="shared" si="54"/>
        <v>44681872</v>
      </c>
      <c r="L1580" s="69"/>
    </row>
    <row r="1581" spans="1:12" ht="18" customHeight="1">
      <c r="A1581" s="11">
        <v>1575</v>
      </c>
      <c r="B1581" s="32" t="s">
        <v>889</v>
      </c>
      <c r="C1581" s="57" t="s">
        <v>115</v>
      </c>
      <c r="D1581" s="57">
        <v>7</v>
      </c>
      <c r="E1581" s="58" t="s">
        <v>1226</v>
      </c>
      <c r="F1581" s="57" t="s">
        <v>417</v>
      </c>
      <c r="G1581" s="12" t="s">
        <v>1</v>
      </c>
      <c r="H1581" s="103">
        <v>163359581</v>
      </c>
      <c r="I1581" s="103"/>
      <c r="J1581" s="103"/>
      <c r="K1581" s="103">
        <f t="shared" si="54"/>
        <v>163359581</v>
      </c>
      <c r="L1581" s="69"/>
    </row>
    <row r="1582" spans="1:12" ht="18" customHeight="1">
      <c r="A1582" s="11">
        <v>1576</v>
      </c>
      <c r="B1582" s="32" t="s">
        <v>889</v>
      </c>
      <c r="C1582" s="57" t="s">
        <v>115</v>
      </c>
      <c r="D1582" s="57">
        <v>7</v>
      </c>
      <c r="E1582" s="58" t="s">
        <v>1227</v>
      </c>
      <c r="F1582" s="57" t="s">
        <v>417</v>
      </c>
      <c r="G1582" s="12" t="s">
        <v>1</v>
      </c>
      <c r="H1582" s="103">
        <v>200000000</v>
      </c>
      <c r="I1582" s="103"/>
      <c r="J1582" s="103"/>
      <c r="K1582" s="103">
        <f t="shared" si="54"/>
        <v>200000000</v>
      </c>
      <c r="L1582" s="69"/>
    </row>
    <row r="1583" spans="1:12" ht="18" customHeight="1">
      <c r="A1583" s="11">
        <v>1577</v>
      </c>
      <c r="B1583" s="32" t="s">
        <v>889</v>
      </c>
      <c r="C1583" s="57" t="s">
        <v>115</v>
      </c>
      <c r="D1583" s="57">
        <v>7</v>
      </c>
      <c r="E1583" s="58" t="s">
        <v>1231</v>
      </c>
      <c r="F1583" s="57" t="s">
        <v>417</v>
      </c>
      <c r="G1583" s="12" t="s">
        <v>1</v>
      </c>
      <c r="H1583" s="103">
        <v>250000000</v>
      </c>
      <c r="I1583" s="103"/>
      <c r="J1583" s="103"/>
      <c r="K1583" s="103">
        <f t="shared" si="54"/>
        <v>250000000</v>
      </c>
      <c r="L1583" s="69"/>
    </row>
    <row r="1584" spans="1:12" ht="18" customHeight="1">
      <c r="A1584" s="11">
        <v>1578</v>
      </c>
      <c r="B1584" s="32" t="s">
        <v>889</v>
      </c>
      <c r="C1584" s="32" t="s">
        <v>170</v>
      </c>
      <c r="D1584" s="32">
        <v>7</v>
      </c>
      <c r="E1584" s="13" t="s">
        <v>1232</v>
      </c>
      <c r="F1584" s="32" t="s">
        <v>419</v>
      </c>
      <c r="G1584" s="32" t="s">
        <v>18</v>
      </c>
      <c r="H1584" s="45">
        <v>280000000</v>
      </c>
      <c r="I1584" s="45">
        <v>0</v>
      </c>
      <c r="J1584" s="45">
        <v>0</v>
      </c>
      <c r="K1584" s="103">
        <f t="shared" si="54"/>
        <v>280000000</v>
      </c>
      <c r="L1584" s="32"/>
    </row>
    <row r="1585" spans="1:12" ht="18" customHeight="1">
      <c r="A1585" s="11">
        <v>1579</v>
      </c>
      <c r="B1585" s="32" t="s">
        <v>889</v>
      </c>
      <c r="C1585" s="32" t="s">
        <v>170</v>
      </c>
      <c r="D1585" s="32">
        <v>7</v>
      </c>
      <c r="E1585" s="13" t="s">
        <v>1233</v>
      </c>
      <c r="F1585" s="32" t="s">
        <v>419</v>
      </c>
      <c r="G1585" s="32" t="s">
        <v>18</v>
      </c>
      <c r="H1585" s="45">
        <v>280000000</v>
      </c>
      <c r="I1585" s="45">
        <v>0</v>
      </c>
      <c r="J1585" s="45">
        <v>0</v>
      </c>
      <c r="K1585" s="103">
        <f t="shared" si="54"/>
        <v>280000000</v>
      </c>
      <c r="L1585" s="29"/>
    </row>
    <row r="1586" spans="1:12" ht="18" customHeight="1">
      <c r="A1586" s="11">
        <v>1580</v>
      </c>
      <c r="B1586" s="32" t="s">
        <v>889</v>
      </c>
      <c r="C1586" s="32" t="s">
        <v>170</v>
      </c>
      <c r="D1586" s="32">
        <v>7</v>
      </c>
      <c r="E1586" s="13" t="s">
        <v>1234</v>
      </c>
      <c r="F1586" s="32" t="s">
        <v>419</v>
      </c>
      <c r="G1586" s="32" t="s">
        <v>18</v>
      </c>
      <c r="H1586" s="45">
        <v>280000000</v>
      </c>
      <c r="I1586" s="45">
        <v>0</v>
      </c>
      <c r="J1586" s="45">
        <v>0</v>
      </c>
      <c r="K1586" s="103">
        <f t="shared" si="54"/>
        <v>280000000</v>
      </c>
      <c r="L1586" s="29"/>
    </row>
    <row r="1587" spans="1:12" ht="18" customHeight="1">
      <c r="A1587" s="11">
        <v>1581</v>
      </c>
      <c r="B1587" s="32" t="s">
        <v>889</v>
      </c>
      <c r="C1587" s="32" t="s">
        <v>170</v>
      </c>
      <c r="D1587" s="32">
        <v>7</v>
      </c>
      <c r="E1587" s="13" t="s">
        <v>1235</v>
      </c>
      <c r="F1587" s="32" t="s">
        <v>419</v>
      </c>
      <c r="G1587" s="32" t="s">
        <v>18</v>
      </c>
      <c r="H1587" s="45">
        <v>280000000</v>
      </c>
      <c r="I1587" s="45">
        <v>0</v>
      </c>
      <c r="J1587" s="45">
        <v>0</v>
      </c>
      <c r="K1587" s="103">
        <f t="shared" si="54"/>
        <v>280000000</v>
      </c>
      <c r="L1587" s="29"/>
    </row>
    <row r="1588" spans="1:12" ht="18" customHeight="1">
      <c r="A1588" s="11">
        <v>1582</v>
      </c>
      <c r="B1588" s="32" t="s">
        <v>889</v>
      </c>
      <c r="C1588" s="32" t="s">
        <v>1228</v>
      </c>
      <c r="D1588" s="32">
        <v>7</v>
      </c>
      <c r="E1588" s="58" t="s">
        <v>1229</v>
      </c>
      <c r="F1588" s="32" t="s">
        <v>149</v>
      </c>
      <c r="G1588" s="32" t="s">
        <v>26</v>
      </c>
      <c r="H1588" s="45">
        <v>200000000</v>
      </c>
      <c r="I1588" s="45">
        <v>0</v>
      </c>
      <c r="J1588" s="45">
        <v>0</v>
      </c>
      <c r="K1588" s="103">
        <f t="shared" si="54"/>
        <v>200000000</v>
      </c>
      <c r="L1588" s="11"/>
    </row>
    <row r="1589" spans="1:12" ht="18" customHeight="1">
      <c r="A1589" s="11">
        <v>1583</v>
      </c>
      <c r="B1589" s="32" t="s">
        <v>889</v>
      </c>
      <c r="C1589" s="12" t="s">
        <v>892</v>
      </c>
      <c r="D1589" s="12">
        <v>7</v>
      </c>
      <c r="E1589" s="13" t="s">
        <v>1222</v>
      </c>
      <c r="F1589" s="32" t="s">
        <v>419</v>
      </c>
      <c r="G1589" s="57" t="s">
        <v>26</v>
      </c>
      <c r="H1589" s="103">
        <v>50000000</v>
      </c>
      <c r="I1589" s="103"/>
      <c r="J1589" s="103"/>
      <c r="K1589" s="103">
        <f t="shared" si="54"/>
        <v>50000000</v>
      </c>
      <c r="L1589" s="57"/>
    </row>
    <row r="1590" spans="1:12" ht="18" customHeight="1">
      <c r="A1590" s="11">
        <v>1584</v>
      </c>
      <c r="B1590" s="32" t="s">
        <v>889</v>
      </c>
      <c r="C1590" s="12" t="s">
        <v>892</v>
      </c>
      <c r="D1590" s="12">
        <v>7</v>
      </c>
      <c r="E1590" s="13" t="s">
        <v>1230</v>
      </c>
      <c r="F1590" s="32" t="s">
        <v>419</v>
      </c>
      <c r="G1590" s="57" t="s">
        <v>0</v>
      </c>
      <c r="H1590" s="103">
        <v>200000000</v>
      </c>
      <c r="I1590" s="103"/>
      <c r="J1590" s="103"/>
      <c r="K1590" s="103">
        <f t="shared" si="54"/>
        <v>200000000</v>
      </c>
      <c r="L1590" s="57"/>
    </row>
    <row r="1591" spans="1:12" ht="18" customHeight="1">
      <c r="A1591" s="11">
        <v>1585</v>
      </c>
      <c r="B1591" s="32" t="s">
        <v>889</v>
      </c>
      <c r="C1591" s="12" t="s">
        <v>892</v>
      </c>
      <c r="D1591" s="12">
        <v>7</v>
      </c>
      <c r="E1591" s="13" t="s">
        <v>1223</v>
      </c>
      <c r="F1591" s="32" t="s">
        <v>419</v>
      </c>
      <c r="G1591" s="57" t="s">
        <v>1</v>
      </c>
      <c r="H1591" s="103">
        <v>60000000</v>
      </c>
      <c r="I1591" s="103"/>
      <c r="J1591" s="103"/>
      <c r="K1591" s="103">
        <f t="shared" si="54"/>
        <v>60000000</v>
      </c>
      <c r="L1591" s="57"/>
    </row>
    <row r="1592" spans="1:12" ht="18" customHeight="1">
      <c r="A1592" s="11">
        <v>1586</v>
      </c>
      <c r="B1592" s="32" t="s">
        <v>889</v>
      </c>
      <c r="C1592" s="12" t="s">
        <v>892</v>
      </c>
      <c r="D1592" s="12">
        <v>7</v>
      </c>
      <c r="E1592" s="13" t="s">
        <v>1220</v>
      </c>
      <c r="F1592" s="32" t="s">
        <v>419</v>
      </c>
      <c r="G1592" s="57" t="s">
        <v>1</v>
      </c>
      <c r="H1592" s="103">
        <v>20000000</v>
      </c>
      <c r="I1592" s="103"/>
      <c r="J1592" s="103"/>
      <c r="K1592" s="103">
        <f t="shared" si="54"/>
        <v>20000000</v>
      </c>
      <c r="L1592" s="57"/>
    </row>
    <row r="1593" spans="1:12" ht="18" customHeight="1">
      <c r="A1593" s="11">
        <v>1587</v>
      </c>
      <c r="B1593" s="32" t="s">
        <v>889</v>
      </c>
      <c r="C1593" s="57" t="s">
        <v>46</v>
      </c>
      <c r="D1593" s="57">
        <v>7</v>
      </c>
      <c r="E1593" s="58" t="s">
        <v>1219</v>
      </c>
      <c r="F1593" s="32" t="s">
        <v>419</v>
      </c>
      <c r="G1593" s="57" t="s">
        <v>26</v>
      </c>
      <c r="H1593" s="103">
        <v>12000000</v>
      </c>
      <c r="I1593" s="103"/>
      <c r="J1593" s="103"/>
      <c r="K1593" s="103">
        <f t="shared" si="54"/>
        <v>12000000</v>
      </c>
      <c r="L1593" s="69"/>
    </row>
    <row r="1594" spans="1:12" ht="18" customHeight="1">
      <c r="A1594" s="11">
        <v>1588</v>
      </c>
      <c r="B1594" s="32" t="s">
        <v>889</v>
      </c>
      <c r="C1594" s="57" t="s">
        <v>46</v>
      </c>
      <c r="D1594" s="57">
        <v>7</v>
      </c>
      <c r="E1594" s="58" t="s">
        <v>1225</v>
      </c>
      <c r="F1594" s="32" t="s">
        <v>419</v>
      </c>
      <c r="G1594" s="57" t="s">
        <v>0</v>
      </c>
      <c r="H1594" s="103">
        <v>130627000</v>
      </c>
      <c r="I1594" s="103"/>
      <c r="J1594" s="103"/>
      <c r="K1594" s="103">
        <f t="shared" ref="K1594:K1625" si="55">H1594+I1594+J1594</f>
        <v>130627000</v>
      </c>
      <c r="L1594" s="69"/>
    </row>
    <row r="1595" spans="1:12" ht="18" customHeight="1">
      <c r="A1595" s="11">
        <v>1589</v>
      </c>
      <c r="B1595" s="32" t="s">
        <v>889</v>
      </c>
      <c r="C1595" s="57" t="s">
        <v>46</v>
      </c>
      <c r="D1595" s="57">
        <v>7</v>
      </c>
      <c r="E1595" s="58" t="s">
        <v>1218</v>
      </c>
      <c r="F1595" s="32" t="s">
        <v>419</v>
      </c>
      <c r="G1595" s="57" t="s">
        <v>26</v>
      </c>
      <c r="H1595" s="103">
        <v>10132000</v>
      </c>
      <c r="I1595" s="103"/>
      <c r="J1595" s="103"/>
      <c r="K1595" s="103">
        <f t="shared" si="55"/>
        <v>10132000</v>
      </c>
      <c r="L1595" s="69"/>
    </row>
    <row r="1596" spans="1:12" ht="18" customHeight="1">
      <c r="A1596" s="11">
        <v>1590</v>
      </c>
      <c r="B1596" s="32" t="s">
        <v>1248</v>
      </c>
      <c r="C1596" s="32" t="s">
        <v>1410</v>
      </c>
      <c r="D1596" s="32">
        <v>7</v>
      </c>
      <c r="E1596" s="33" t="s">
        <v>1411</v>
      </c>
      <c r="F1596" s="32" t="s">
        <v>419</v>
      </c>
      <c r="G1596" s="32" t="s">
        <v>26</v>
      </c>
      <c r="H1596" s="35">
        <v>40000000</v>
      </c>
      <c r="I1596" s="35"/>
      <c r="J1596" s="35"/>
      <c r="K1596" s="35">
        <f t="shared" si="55"/>
        <v>40000000</v>
      </c>
      <c r="L1596" s="41"/>
    </row>
    <row r="1597" spans="1:12" ht="18" customHeight="1">
      <c r="A1597" s="11">
        <v>1591</v>
      </c>
      <c r="B1597" s="32" t="s">
        <v>1248</v>
      </c>
      <c r="C1597" s="32" t="s">
        <v>1340</v>
      </c>
      <c r="D1597" s="32">
        <v>7</v>
      </c>
      <c r="E1597" s="33" t="s">
        <v>1413</v>
      </c>
      <c r="F1597" s="32" t="s">
        <v>469</v>
      </c>
      <c r="G1597" s="32" t="s">
        <v>26</v>
      </c>
      <c r="H1597" s="35">
        <v>180000000</v>
      </c>
      <c r="I1597" s="35">
        <v>0</v>
      </c>
      <c r="J1597" s="35">
        <v>0</v>
      </c>
      <c r="K1597" s="35">
        <f t="shared" si="55"/>
        <v>180000000</v>
      </c>
      <c r="L1597" s="32"/>
    </row>
    <row r="1598" spans="1:12" ht="18" customHeight="1">
      <c r="A1598" s="11">
        <v>1592</v>
      </c>
      <c r="B1598" s="32" t="s">
        <v>50</v>
      </c>
      <c r="C1598" s="32" t="s">
        <v>181</v>
      </c>
      <c r="D1598" s="32">
        <v>7</v>
      </c>
      <c r="E1598" s="33" t="s">
        <v>1412</v>
      </c>
      <c r="F1598" s="32" t="s">
        <v>469</v>
      </c>
      <c r="G1598" s="32" t="s">
        <v>26</v>
      </c>
      <c r="H1598" s="35">
        <v>250000000</v>
      </c>
      <c r="I1598" s="35">
        <v>0</v>
      </c>
      <c r="J1598" s="35">
        <v>0</v>
      </c>
      <c r="K1598" s="35">
        <f t="shared" si="55"/>
        <v>250000000</v>
      </c>
      <c r="L1598" s="32"/>
    </row>
    <row r="1599" spans="1:12" ht="18" customHeight="1">
      <c r="A1599" s="11">
        <v>1593</v>
      </c>
      <c r="B1599" s="57" t="s">
        <v>1418</v>
      </c>
      <c r="C1599" s="57" t="s">
        <v>1424</v>
      </c>
      <c r="D1599" s="57">
        <v>7</v>
      </c>
      <c r="E1599" s="80" t="s">
        <v>1550</v>
      </c>
      <c r="F1599" s="57" t="s">
        <v>419</v>
      </c>
      <c r="G1599" s="57" t="s">
        <v>31</v>
      </c>
      <c r="H1599" s="72">
        <v>2000000</v>
      </c>
      <c r="I1599" s="72">
        <v>0</v>
      </c>
      <c r="J1599" s="72">
        <v>0</v>
      </c>
      <c r="K1599" s="72">
        <f t="shared" si="55"/>
        <v>2000000</v>
      </c>
      <c r="L1599" s="12" t="s">
        <v>1427</v>
      </c>
    </row>
    <row r="1600" spans="1:12" ht="18" customHeight="1">
      <c r="A1600" s="11">
        <v>1594</v>
      </c>
      <c r="B1600" s="57" t="s">
        <v>1418</v>
      </c>
      <c r="C1600" s="57" t="s">
        <v>170</v>
      </c>
      <c r="D1600" s="57">
        <v>7</v>
      </c>
      <c r="E1600" s="58" t="s">
        <v>1549</v>
      </c>
      <c r="F1600" s="57" t="s">
        <v>419</v>
      </c>
      <c r="G1600" s="57" t="s">
        <v>18</v>
      </c>
      <c r="H1600" s="72">
        <v>170000000</v>
      </c>
      <c r="I1600" s="72">
        <v>0</v>
      </c>
      <c r="J1600" s="72">
        <v>0</v>
      </c>
      <c r="K1600" s="72">
        <f t="shared" si="55"/>
        <v>170000000</v>
      </c>
      <c r="L1600" s="12"/>
    </row>
    <row r="1601" spans="1:12" ht="18" customHeight="1">
      <c r="A1601" s="11">
        <v>1595</v>
      </c>
      <c r="B1601" s="32" t="s">
        <v>1556</v>
      </c>
      <c r="C1601" s="32" t="s">
        <v>1574</v>
      </c>
      <c r="D1601" s="32">
        <v>7</v>
      </c>
      <c r="E1601" s="33" t="s">
        <v>1576</v>
      </c>
      <c r="F1601" s="32" t="s">
        <v>419</v>
      </c>
      <c r="G1601" s="32" t="s">
        <v>1</v>
      </c>
      <c r="H1601" s="68">
        <v>3050000000</v>
      </c>
      <c r="I1601" s="68">
        <v>0</v>
      </c>
      <c r="J1601" s="68">
        <v>0</v>
      </c>
      <c r="K1601" s="68">
        <f t="shared" si="55"/>
        <v>3050000000</v>
      </c>
      <c r="L1601" s="29"/>
    </row>
    <row r="1602" spans="1:12" ht="18" customHeight="1">
      <c r="A1602" s="11">
        <v>1596</v>
      </c>
      <c r="B1602" s="32" t="s">
        <v>1556</v>
      </c>
      <c r="C1602" s="32" t="s">
        <v>1574</v>
      </c>
      <c r="D1602" s="32">
        <v>7</v>
      </c>
      <c r="E1602" s="33" t="s">
        <v>1575</v>
      </c>
      <c r="F1602" s="32" t="s">
        <v>419</v>
      </c>
      <c r="G1602" s="32" t="s">
        <v>26</v>
      </c>
      <c r="H1602" s="68">
        <v>4202050000</v>
      </c>
      <c r="I1602" s="68">
        <v>0</v>
      </c>
      <c r="J1602" s="68">
        <v>0</v>
      </c>
      <c r="K1602" s="68">
        <f t="shared" si="55"/>
        <v>4202050000</v>
      </c>
      <c r="L1602" s="32"/>
    </row>
    <row r="1603" spans="1:12" ht="18" customHeight="1">
      <c r="A1603" s="11">
        <v>1597</v>
      </c>
      <c r="B1603" s="112" t="s">
        <v>1556</v>
      </c>
      <c r="C1603" s="112" t="s">
        <v>1557</v>
      </c>
      <c r="D1603" s="112">
        <v>7</v>
      </c>
      <c r="E1603" s="93" t="s">
        <v>1572</v>
      </c>
      <c r="F1603" s="112" t="s">
        <v>149</v>
      </c>
      <c r="G1603" s="112" t="s">
        <v>26</v>
      </c>
      <c r="H1603" s="130">
        <v>45000000</v>
      </c>
      <c r="I1603" s="130">
        <v>0</v>
      </c>
      <c r="J1603" s="130">
        <v>0</v>
      </c>
      <c r="K1603" s="130">
        <f t="shared" si="55"/>
        <v>45000000</v>
      </c>
      <c r="L1603" s="29"/>
    </row>
    <row r="1604" spans="1:12" ht="18" customHeight="1">
      <c r="A1604" s="11">
        <v>1598</v>
      </c>
      <c r="B1604" s="32" t="s">
        <v>182</v>
      </c>
      <c r="C1604" s="32" t="s">
        <v>1570</v>
      </c>
      <c r="D1604" s="32">
        <v>7</v>
      </c>
      <c r="E1604" s="33" t="s">
        <v>1573</v>
      </c>
      <c r="F1604" s="32" t="s">
        <v>25</v>
      </c>
      <c r="G1604" s="32" t="s">
        <v>26</v>
      </c>
      <c r="H1604" s="45">
        <v>60000000</v>
      </c>
      <c r="I1604" s="45">
        <v>0</v>
      </c>
      <c r="J1604" s="45">
        <v>0</v>
      </c>
      <c r="K1604" s="45">
        <f t="shared" si="55"/>
        <v>60000000</v>
      </c>
      <c r="L1604" s="29"/>
    </row>
    <row r="1605" spans="1:12" ht="18" customHeight="1">
      <c r="A1605" s="11">
        <v>1599</v>
      </c>
      <c r="B1605" s="32" t="s">
        <v>58</v>
      </c>
      <c r="C1605" s="32" t="s">
        <v>185</v>
      </c>
      <c r="D1605" s="32">
        <v>7</v>
      </c>
      <c r="E1605" s="20" t="s">
        <v>1881</v>
      </c>
      <c r="F1605" s="32" t="s">
        <v>419</v>
      </c>
      <c r="G1605" s="32" t="s">
        <v>18</v>
      </c>
      <c r="H1605" s="45">
        <v>2500000000</v>
      </c>
      <c r="I1605" s="45"/>
      <c r="J1605" s="45"/>
      <c r="K1605" s="45">
        <f t="shared" si="55"/>
        <v>2500000000</v>
      </c>
      <c r="L1605" s="29"/>
    </row>
    <row r="1606" spans="1:12" ht="18" customHeight="1">
      <c r="A1606" s="11">
        <v>1600</v>
      </c>
      <c r="B1606" s="57" t="s">
        <v>58</v>
      </c>
      <c r="C1606" s="11" t="s">
        <v>1638</v>
      </c>
      <c r="D1606" s="12">
        <v>7</v>
      </c>
      <c r="E1606" s="124" t="s">
        <v>1883</v>
      </c>
      <c r="F1606" s="57" t="s">
        <v>419</v>
      </c>
      <c r="G1606" s="57" t="s">
        <v>0</v>
      </c>
      <c r="H1606" s="103">
        <v>1900000000</v>
      </c>
      <c r="I1606" s="103"/>
      <c r="J1606" s="103"/>
      <c r="K1606" s="103">
        <f t="shared" si="55"/>
        <v>1900000000</v>
      </c>
      <c r="L1606" s="69"/>
    </row>
    <row r="1607" spans="1:12" ht="18" customHeight="1">
      <c r="A1607" s="11">
        <v>1601</v>
      </c>
      <c r="B1607" s="57" t="s">
        <v>58</v>
      </c>
      <c r="C1607" s="11" t="s">
        <v>1638</v>
      </c>
      <c r="D1607" s="12">
        <v>7</v>
      </c>
      <c r="E1607" s="124" t="s">
        <v>1884</v>
      </c>
      <c r="F1607" s="57" t="s">
        <v>419</v>
      </c>
      <c r="G1607" s="57" t="s">
        <v>0</v>
      </c>
      <c r="H1607" s="103">
        <v>1900000000</v>
      </c>
      <c r="I1607" s="103"/>
      <c r="J1607" s="103"/>
      <c r="K1607" s="103">
        <f t="shared" si="55"/>
        <v>1900000000</v>
      </c>
      <c r="L1607" s="69"/>
    </row>
    <row r="1608" spans="1:12" ht="18" customHeight="1">
      <c r="A1608" s="11">
        <v>1602</v>
      </c>
      <c r="B1608" s="11" t="s">
        <v>68</v>
      </c>
      <c r="C1608" s="11" t="s">
        <v>1638</v>
      </c>
      <c r="D1608" s="11">
        <v>7</v>
      </c>
      <c r="E1608" s="20" t="s">
        <v>1882</v>
      </c>
      <c r="F1608" s="11" t="s">
        <v>442</v>
      </c>
      <c r="G1608" s="11" t="s">
        <v>18</v>
      </c>
      <c r="H1608" s="28">
        <v>220000000</v>
      </c>
      <c r="I1608" s="28"/>
      <c r="J1608" s="28"/>
      <c r="K1608" s="28">
        <f t="shared" si="55"/>
        <v>220000000</v>
      </c>
      <c r="L1608" s="153"/>
    </row>
    <row r="1609" spans="1:12" ht="18" customHeight="1">
      <c r="A1609" s="11">
        <v>1603</v>
      </c>
      <c r="B1609" s="57" t="s">
        <v>58</v>
      </c>
      <c r="C1609" s="57" t="s">
        <v>69</v>
      </c>
      <c r="D1609" s="57">
        <v>7</v>
      </c>
      <c r="E1609" s="58" t="s">
        <v>1885</v>
      </c>
      <c r="F1609" s="57" t="s">
        <v>442</v>
      </c>
      <c r="G1609" s="57" t="s">
        <v>18</v>
      </c>
      <c r="H1609" s="103">
        <v>668000000</v>
      </c>
      <c r="I1609" s="103"/>
      <c r="J1609" s="103"/>
      <c r="K1609" s="103">
        <f t="shared" si="55"/>
        <v>668000000</v>
      </c>
      <c r="L1609" s="153"/>
    </row>
    <row r="1610" spans="1:12" ht="18" customHeight="1">
      <c r="A1610" s="11">
        <v>1604</v>
      </c>
      <c r="B1610" s="57" t="s">
        <v>58</v>
      </c>
      <c r="C1610" s="57" t="s">
        <v>66</v>
      </c>
      <c r="D1610" s="57">
        <v>7</v>
      </c>
      <c r="E1610" s="58" t="s">
        <v>1886</v>
      </c>
      <c r="F1610" s="57" t="s">
        <v>417</v>
      </c>
      <c r="G1610" s="57" t="s">
        <v>18</v>
      </c>
      <c r="H1610" s="103">
        <v>537000000</v>
      </c>
      <c r="I1610" s="103"/>
      <c r="J1610" s="103"/>
      <c r="K1610" s="103">
        <f t="shared" si="55"/>
        <v>537000000</v>
      </c>
      <c r="L1610" s="29"/>
    </row>
    <row r="1611" spans="1:12" ht="18" customHeight="1">
      <c r="A1611" s="11">
        <v>1605</v>
      </c>
      <c r="B1611" s="57" t="s">
        <v>58</v>
      </c>
      <c r="C1611" s="57" t="s">
        <v>66</v>
      </c>
      <c r="D1611" s="57">
        <v>7</v>
      </c>
      <c r="E1611" s="58" t="s">
        <v>1887</v>
      </c>
      <c r="F1611" s="57" t="s">
        <v>417</v>
      </c>
      <c r="G1611" s="57" t="s">
        <v>18</v>
      </c>
      <c r="H1611" s="103">
        <v>216000000</v>
      </c>
      <c r="I1611" s="103"/>
      <c r="J1611" s="103"/>
      <c r="K1611" s="103">
        <f t="shared" si="55"/>
        <v>216000000</v>
      </c>
      <c r="L1611" s="29"/>
    </row>
    <row r="1612" spans="1:12" ht="18" customHeight="1">
      <c r="A1612" s="11">
        <v>1606</v>
      </c>
      <c r="B1612" s="57" t="s">
        <v>58</v>
      </c>
      <c r="C1612" s="57" t="s">
        <v>66</v>
      </c>
      <c r="D1612" s="57">
        <v>7</v>
      </c>
      <c r="E1612" s="58" t="s">
        <v>1888</v>
      </c>
      <c r="F1612" s="57" t="s">
        <v>419</v>
      </c>
      <c r="G1612" s="57" t="s">
        <v>18</v>
      </c>
      <c r="H1612" s="103">
        <v>120000000</v>
      </c>
      <c r="I1612" s="103"/>
      <c r="J1612" s="103"/>
      <c r="K1612" s="103">
        <f t="shared" si="55"/>
        <v>120000000</v>
      </c>
      <c r="L1612" s="29"/>
    </row>
    <row r="1613" spans="1:12" ht="18" customHeight="1">
      <c r="A1613" s="11">
        <v>1607</v>
      </c>
      <c r="B1613" s="57" t="s">
        <v>58</v>
      </c>
      <c r="C1613" s="57" t="s">
        <v>66</v>
      </c>
      <c r="D1613" s="57">
        <v>7</v>
      </c>
      <c r="E1613" s="58" t="s">
        <v>1889</v>
      </c>
      <c r="F1613" s="57" t="s">
        <v>419</v>
      </c>
      <c r="G1613" s="57" t="s">
        <v>18</v>
      </c>
      <c r="H1613" s="103">
        <v>60000000</v>
      </c>
      <c r="I1613" s="103"/>
      <c r="J1613" s="103"/>
      <c r="K1613" s="103">
        <f t="shared" si="55"/>
        <v>60000000</v>
      </c>
      <c r="L1613" s="29"/>
    </row>
    <row r="1614" spans="1:12" ht="18" customHeight="1">
      <c r="A1614" s="11">
        <v>1608</v>
      </c>
      <c r="B1614" s="57" t="s">
        <v>58</v>
      </c>
      <c r="C1614" s="57" t="s">
        <v>66</v>
      </c>
      <c r="D1614" s="57">
        <v>7</v>
      </c>
      <c r="E1614" s="58" t="s">
        <v>1891</v>
      </c>
      <c r="F1614" s="57" t="s">
        <v>417</v>
      </c>
      <c r="G1614" s="57" t="s">
        <v>0</v>
      </c>
      <c r="H1614" s="103">
        <v>150000000</v>
      </c>
      <c r="I1614" s="103"/>
      <c r="J1614" s="103"/>
      <c r="K1614" s="103">
        <f t="shared" si="55"/>
        <v>150000000</v>
      </c>
      <c r="L1614" s="29"/>
    </row>
    <row r="1615" spans="1:12" ht="18" customHeight="1">
      <c r="A1615" s="11">
        <v>1609</v>
      </c>
      <c r="B1615" s="57" t="s">
        <v>58</v>
      </c>
      <c r="C1615" s="57" t="s">
        <v>66</v>
      </c>
      <c r="D1615" s="57">
        <v>7</v>
      </c>
      <c r="E1615" s="58" t="s">
        <v>1890</v>
      </c>
      <c r="F1615" s="57" t="s">
        <v>419</v>
      </c>
      <c r="G1615" s="57" t="s">
        <v>18</v>
      </c>
      <c r="H1615" s="103">
        <v>171523000</v>
      </c>
      <c r="I1615" s="103"/>
      <c r="J1615" s="103"/>
      <c r="K1615" s="103">
        <f t="shared" si="55"/>
        <v>171523000</v>
      </c>
      <c r="L1615" s="29"/>
    </row>
    <row r="1616" spans="1:12" ht="18" customHeight="1">
      <c r="A1616" s="11">
        <v>1610</v>
      </c>
      <c r="B1616" s="59" t="s">
        <v>1919</v>
      </c>
      <c r="C1616" s="59" t="s">
        <v>2017</v>
      </c>
      <c r="D1616" s="59">
        <v>7</v>
      </c>
      <c r="E1616" s="47" t="s">
        <v>2064</v>
      </c>
      <c r="F1616" s="59" t="s">
        <v>419</v>
      </c>
      <c r="G1616" s="59" t="s">
        <v>1</v>
      </c>
      <c r="H1616" s="165">
        <v>41000000</v>
      </c>
      <c r="I1616" s="165"/>
      <c r="J1616" s="165"/>
      <c r="K1616" s="165">
        <f t="shared" si="55"/>
        <v>41000000</v>
      </c>
      <c r="L1616" s="59"/>
    </row>
    <row r="1617" spans="1:12" ht="18" customHeight="1">
      <c r="A1617" s="11">
        <v>1611</v>
      </c>
      <c r="B1617" s="59" t="s">
        <v>1919</v>
      </c>
      <c r="C1617" s="59" t="s">
        <v>43</v>
      </c>
      <c r="D1617" s="59">
        <v>7</v>
      </c>
      <c r="E1617" s="53" t="s">
        <v>2065</v>
      </c>
      <c r="F1617" s="59" t="s">
        <v>419</v>
      </c>
      <c r="G1617" s="59" t="s">
        <v>0</v>
      </c>
      <c r="H1617" s="165">
        <v>120000000</v>
      </c>
      <c r="I1617" s="165"/>
      <c r="J1617" s="165"/>
      <c r="K1617" s="165">
        <f t="shared" si="55"/>
        <v>120000000</v>
      </c>
      <c r="L1617" s="46"/>
    </row>
    <row r="1618" spans="1:12" ht="18" customHeight="1">
      <c r="A1618" s="11">
        <v>1612</v>
      </c>
      <c r="B1618" s="59" t="s">
        <v>1919</v>
      </c>
      <c r="C1618" s="59" t="s">
        <v>1962</v>
      </c>
      <c r="D1618" s="59">
        <v>7</v>
      </c>
      <c r="E1618" s="47" t="s">
        <v>2066</v>
      </c>
      <c r="F1618" s="59" t="s">
        <v>419</v>
      </c>
      <c r="G1618" s="59" t="s">
        <v>1</v>
      </c>
      <c r="H1618" s="165">
        <v>75000000</v>
      </c>
      <c r="I1618" s="165"/>
      <c r="J1618" s="165"/>
      <c r="K1618" s="165">
        <f t="shared" si="55"/>
        <v>75000000</v>
      </c>
      <c r="L1618" s="46"/>
    </row>
    <row r="1619" spans="1:12" ht="18" customHeight="1">
      <c r="A1619" s="11">
        <v>1613</v>
      </c>
      <c r="B1619" s="32" t="s">
        <v>2232</v>
      </c>
      <c r="C1619" s="32" t="s">
        <v>321</v>
      </c>
      <c r="D1619" s="32">
        <v>7</v>
      </c>
      <c r="E1619" s="60" t="s">
        <v>2387</v>
      </c>
      <c r="F1619" s="32" t="s">
        <v>149</v>
      </c>
      <c r="G1619" s="32" t="s">
        <v>0</v>
      </c>
      <c r="H1619" s="45">
        <v>150000000</v>
      </c>
      <c r="I1619" s="103">
        <v>0</v>
      </c>
      <c r="J1619" s="103">
        <v>0</v>
      </c>
      <c r="K1619" s="45">
        <v>150000000</v>
      </c>
      <c r="L1619" s="29"/>
    </row>
    <row r="1620" spans="1:12" ht="18" customHeight="1">
      <c r="A1620" s="11">
        <v>1614</v>
      </c>
      <c r="B1620" s="32" t="s">
        <v>2232</v>
      </c>
      <c r="C1620" s="32" t="s">
        <v>321</v>
      </c>
      <c r="D1620" s="32">
        <v>7</v>
      </c>
      <c r="E1620" s="60" t="s">
        <v>2388</v>
      </c>
      <c r="F1620" s="32" t="s">
        <v>149</v>
      </c>
      <c r="G1620" s="32" t="s">
        <v>0</v>
      </c>
      <c r="H1620" s="45">
        <v>150000000</v>
      </c>
      <c r="I1620" s="103">
        <v>0</v>
      </c>
      <c r="J1620" s="103">
        <v>0</v>
      </c>
      <c r="K1620" s="45">
        <v>150000000</v>
      </c>
      <c r="L1620" s="29"/>
    </row>
    <row r="1621" spans="1:12" ht="18" customHeight="1">
      <c r="A1621" s="11">
        <v>1615</v>
      </c>
      <c r="B1621" s="32" t="s">
        <v>2232</v>
      </c>
      <c r="C1621" s="32" t="s">
        <v>321</v>
      </c>
      <c r="D1621" s="32">
        <v>7</v>
      </c>
      <c r="E1621" s="60" t="s">
        <v>2389</v>
      </c>
      <c r="F1621" s="32" t="s">
        <v>149</v>
      </c>
      <c r="G1621" s="32" t="s">
        <v>0</v>
      </c>
      <c r="H1621" s="45">
        <v>150000000</v>
      </c>
      <c r="I1621" s="103">
        <v>0</v>
      </c>
      <c r="J1621" s="103">
        <v>0</v>
      </c>
      <c r="K1621" s="45">
        <v>150000000</v>
      </c>
      <c r="L1621" s="29"/>
    </row>
    <row r="1622" spans="1:12" ht="18" customHeight="1">
      <c r="A1622" s="11">
        <v>1616</v>
      </c>
      <c r="B1622" s="32" t="s">
        <v>2232</v>
      </c>
      <c r="C1622" s="32" t="s">
        <v>321</v>
      </c>
      <c r="D1622" s="32">
        <v>7</v>
      </c>
      <c r="E1622" s="60" t="s">
        <v>2390</v>
      </c>
      <c r="F1622" s="32" t="s">
        <v>149</v>
      </c>
      <c r="G1622" s="32" t="s">
        <v>0</v>
      </c>
      <c r="H1622" s="45">
        <v>150000000</v>
      </c>
      <c r="I1622" s="103">
        <v>0</v>
      </c>
      <c r="J1622" s="103">
        <v>0</v>
      </c>
      <c r="K1622" s="45">
        <v>150000000</v>
      </c>
      <c r="L1622" s="29"/>
    </row>
    <row r="1623" spans="1:12" ht="18" customHeight="1">
      <c r="A1623" s="11">
        <v>1617</v>
      </c>
      <c r="B1623" s="32" t="s">
        <v>2232</v>
      </c>
      <c r="C1623" s="32" t="s">
        <v>63</v>
      </c>
      <c r="D1623" s="32">
        <v>7</v>
      </c>
      <c r="E1623" s="60" t="s">
        <v>2391</v>
      </c>
      <c r="F1623" s="32" t="s">
        <v>419</v>
      </c>
      <c r="G1623" s="32" t="s">
        <v>18</v>
      </c>
      <c r="H1623" s="45">
        <f>32710000000*0.04</f>
        <v>1308400000</v>
      </c>
      <c r="I1623" s="103">
        <v>0</v>
      </c>
      <c r="J1623" s="103">
        <v>0</v>
      </c>
      <c r="K1623" s="45">
        <f>H1623+I1623+J1623</f>
        <v>1308400000</v>
      </c>
      <c r="L1623" s="66"/>
    </row>
    <row r="1624" spans="1:12" ht="18" customHeight="1">
      <c r="A1624" s="11">
        <v>1618</v>
      </c>
      <c r="B1624" s="32" t="s">
        <v>2232</v>
      </c>
      <c r="C1624" s="32" t="s">
        <v>2237</v>
      </c>
      <c r="D1624" s="32">
        <v>7</v>
      </c>
      <c r="E1624" s="60" t="s">
        <v>2397</v>
      </c>
      <c r="F1624" s="32" t="s">
        <v>419</v>
      </c>
      <c r="G1624" s="32" t="s">
        <v>0</v>
      </c>
      <c r="H1624" s="45">
        <v>500000000</v>
      </c>
      <c r="I1624" s="103">
        <v>0</v>
      </c>
      <c r="J1624" s="103">
        <v>0</v>
      </c>
      <c r="K1624" s="45">
        <f>H1624+I1624+J1624</f>
        <v>500000000</v>
      </c>
      <c r="L1624" s="29"/>
    </row>
    <row r="1625" spans="1:12" ht="18" customHeight="1">
      <c r="A1625" s="11">
        <v>1619</v>
      </c>
      <c r="B1625" s="32" t="s">
        <v>2232</v>
      </c>
      <c r="C1625" s="32" t="s">
        <v>2237</v>
      </c>
      <c r="D1625" s="32">
        <v>7</v>
      </c>
      <c r="E1625" s="60" t="s">
        <v>2396</v>
      </c>
      <c r="F1625" s="32" t="s">
        <v>419</v>
      </c>
      <c r="G1625" s="32" t="s">
        <v>0</v>
      </c>
      <c r="H1625" s="45">
        <v>500000000</v>
      </c>
      <c r="I1625" s="103">
        <v>0</v>
      </c>
      <c r="J1625" s="103">
        <v>0</v>
      </c>
      <c r="K1625" s="45">
        <f>H1625+I1625+J1625</f>
        <v>500000000</v>
      </c>
      <c r="L1625" s="29"/>
    </row>
    <row r="1626" spans="1:12" ht="18" customHeight="1">
      <c r="A1626" s="11">
        <v>1620</v>
      </c>
      <c r="B1626" s="57" t="s">
        <v>2232</v>
      </c>
      <c r="C1626" s="57" t="s">
        <v>59</v>
      </c>
      <c r="D1626" s="57">
        <v>7</v>
      </c>
      <c r="E1626" s="93" t="s">
        <v>2392</v>
      </c>
      <c r="F1626" s="32" t="s">
        <v>419</v>
      </c>
      <c r="G1626" s="57" t="s">
        <v>0</v>
      </c>
      <c r="H1626" s="103">
        <v>1000000000</v>
      </c>
      <c r="I1626" s="103">
        <v>0</v>
      </c>
      <c r="J1626" s="103">
        <v>0</v>
      </c>
      <c r="K1626" s="103">
        <f>H1626+I1626+J1626</f>
        <v>1000000000</v>
      </c>
      <c r="L1626" s="12"/>
    </row>
    <row r="1627" spans="1:12" ht="18" customHeight="1">
      <c r="A1627" s="11">
        <v>1621</v>
      </c>
      <c r="B1627" s="59" t="s">
        <v>2232</v>
      </c>
      <c r="C1627" s="59" t="s">
        <v>148</v>
      </c>
      <c r="D1627" s="59">
        <v>7</v>
      </c>
      <c r="E1627" s="60" t="s">
        <v>2393</v>
      </c>
      <c r="F1627" s="32" t="s">
        <v>419</v>
      </c>
      <c r="G1627" s="59" t="s">
        <v>0</v>
      </c>
      <c r="H1627" s="132">
        <v>1282000000</v>
      </c>
      <c r="I1627" s="103">
        <v>0</v>
      </c>
      <c r="J1627" s="103">
        <v>0</v>
      </c>
      <c r="K1627" s="130">
        <f>H1627+I1627+J1627</f>
        <v>1282000000</v>
      </c>
      <c r="L1627" s="29"/>
    </row>
    <row r="1628" spans="1:12" ht="18" customHeight="1">
      <c r="A1628" s="11">
        <v>1622</v>
      </c>
      <c r="B1628" s="32" t="s">
        <v>2232</v>
      </c>
      <c r="C1628" s="32" t="s">
        <v>66</v>
      </c>
      <c r="D1628" s="11">
        <v>7</v>
      </c>
      <c r="E1628" s="187" t="s">
        <v>2395</v>
      </c>
      <c r="F1628" s="32" t="s">
        <v>419</v>
      </c>
      <c r="G1628" s="32" t="s">
        <v>18</v>
      </c>
      <c r="H1628" s="179">
        <f>19500000000*0.05</f>
        <v>975000000</v>
      </c>
      <c r="I1628" s="103">
        <v>0</v>
      </c>
      <c r="J1628" s="103">
        <v>0</v>
      </c>
      <c r="K1628" s="179">
        <f>H1628</f>
        <v>975000000</v>
      </c>
      <c r="L1628" s="32"/>
    </row>
    <row r="1629" spans="1:12" ht="18" customHeight="1">
      <c r="A1629" s="11">
        <v>1623</v>
      </c>
      <c r="B1629" s="32" t="s">
        <v>2232</v>
      </c>
      <c r="C1629" s="32" t="s">
        <v>66</v>
      </c>
      <c r="D1629" s="11">
        <v>7</v>
      </c>
      <c r="E1629" s="187" t="s">
        <v>2394</v>
      </c>
      <c r="F1629" s="32" t="s">
        <v>419</v>
      </c>
      <c r="G1629" s="32" t="s">
        <v>18</v>
      </c>
      <c r="H1629" s="179">
        <f>19500000000*0.08</f>
        <v>1560000000</v>
      </c>
      <c r="I1629" s="103">
        <v>0</v>
      </c>
      <c r="J1629" s="103">
        <v>0</v>
      </c>
      <c r="K1629" s="179">
        <f>H1629</f>
        <v>1560000000</v>
      </c>
      <c r="L1629" s="32"/>
    </row>
    <row r="1630" spans="1:12" ht="18" customHeight="1">
      <c r="A1630" s="11">
        <v>1624</v>
      </c>
      <c r="B1630" s="32" t="s">
        <v>85</v>
      </c>
      <c r="C1630" s="32" t="s">
        <v>164</v>
      </c>
      <c r="D1630" s="32">
        <v>7</v>
      </c>
      <c r="E1630" s="39" t="s">
        <v>2518</v>
      </c>
      <c r="F1630" s="32" t="s">
        <v>419</v>
      </c>
      <c r="G1630" s="32" t="s">
        <v>18</v>
      </c>
      <c r="H1630" s="45">
        <v>105783893</v>
      </c>
      <c r="I1630" s="45">
        <v>0</v>
      </c>
      <c r="J1630" s="45">
        <v>0</v>
      </c>
      <c r="K1630" s="45">
        <f>H1630+I1630+J1630</f>
        <v>105783893</v>
      </c>
      <c r="L1630" s="29"/>
    </row>
    <row r="1631" spans="1:12" ht="18" customHeight="1">
      <c r="A1631" s="11">
        <v>1625</v>
      </c>
      <c r="B1631" s="32" t="s">
        <v>85</v>
      </c>
      <c r="C1631" s="32" t="s">
        <v>2539</v>
      </c>
      <c r="D1631" s="32">
        <v>7</v>
      </c>
      <c r="E1631" s="39" t="s">
        <v>2517</v>
      </c>
      <c r="F1631" s="32" t="s">
        <v>469</v>
      </c>
      <c r="G1631" s="32" t="s">
        <v>26</v>
      </c>
      <c r="H1631" s="45">
        <v>50000000</v>
      </c>
      <c r="I1631" s="45">
        <v>0</v>
      </c>
      <c r="J1631" s="45">
        <v>0</v>
      </c>
      <c r="K1631" s="45">
        <f>H1631+I1631+J1631</f>
        <v>50000000</v>
      </c>
      <c r="L1631" s="29"/>
    </row>
    <row r="1632" spans="1:12" ht="18" customHeight="1">
      <c r="A1632" s="11">
        <v>1626</v>
      </c>
      <c r="B1632" s="32" t="s">
        <v>85</v>
      </c>
      <c r="C1632" s="32" t="s">
        <v>89</v>
      </c>
      <c r="D1632" s="32">
        <v>7</v>
      </c>
      <c r="E1632" s="39" t="s">
        <v>2519</v>
      </c>
      <c r="F1632" s="32" t="s">
        <v>442</v>
      </c>
      <c r="G1632" s="32" t="s">
        <v>26</v>
      </c>
      <c r="H1632" s="45">
        <v>46000000</v>
      </c>
      <c r="I1632" s="45"/>
      <c r="J1632" s="45"/>
      <c r="K1632" s="45">
        <f>H1632+I1632+J1632</f>
        <v>46000000</v>
      </c>
      <c r="L1632" s="29"/>
    </row>
    <row r="1633" spans="1:12" ht="18" customHeight="1">
      <c r="A1633" s="11">
        <v>1627</v>
      </c>
      <c r="B1633" s="32" t="s">
        <v>85</v>
      </c>
      <c r="C1633" s="32" t="s">
        <v>40</v>
      </c>
      <c r="D1633" s="32">
        <v>7</v>
      </c>
      <c r="E1633" s="39" t="s">
        <v>2516</v>
      </c>
      <c r="F1633" s="32" t="s">
        <v>419</v>
      </c>
      <c r="G1633" s="32" t="s">
        <v>18</v>
      </c>
      <c r="H1633" s="45">
        <v>65000000</v>
      </c>
      <c r="I1633" s="45"/>
      <c r="J1633" s="45"/>
      <c r="K1633" s="45">
        <f>H1633+I1633+J1633</f>
        <v>65000000</v>
      </c>
      <c r="L1633" s="29"/>
    </row>
    <row r="1634" spans="1:12" ht="18" customHeight="1">
      <c r="A1634" s="11">
        <v>1628</v>
      </c>
      <c r="B1634" s="32" t="s">
        <v>2845</v>
      </c>
      <c r="C1634" s="32" t="s">
        <v>2853</v>
      </c>
      <c r="D1634" s="32">
        <v>7</v>
      </c>
      <c r="E1634" s="33" t="s">
        <v>2936</v>
      </c>
      <c r="F1634" s="32" t="s">
        <v>417</v>
      </c>
      <c r="G1634" s="32" t="s">
        <v>26</v>
      </c>
      <c r="H1634" s="68">
        <v>173416942</v>
      </c>
      <c r="I1634" s="68">
        <v>3605350</v>
      </c>
      <c r="J1634" s="68">
        <v>0</v>
      </c>
      <c r="K1634" s="68">
        <f>H1634+I1634+J1634</f>
        <v>177022292</v>
      </c>
      <c r="L1634" s="11"/>
    </row>
    <row r="1635" spans="1:12" ht="18" customHeight="1">
      <c r="A1635" s="11">
        <v>1629</v>
      </c>
      <c r="B1635" s="32" t="s">
        <v>95</v>
      </c>
      <c r="C1635" s="32" t="s">
        <v>106</v>
      </c>
      <c r="D1635" s="32">
        <v>7</v>
      </c>
      <c r="E1635" s="33" t="s">
        <v>2932</v>
      </c>
      <c r="F1635" s="32" t="s">
        <v>25</v>
      </c>
      <c r="G1635" s="32" t="s">
        <v>26</v>
      </c>
      <c r="H1635" s="68">
        <v>60000000</v>
      </c>
      <c r="I1635" s="68"/>
      <c r="J1635" s="68"/>
      <c r="K1635" s="68">
        <v>60000000</v>
      </c>
      <c r="L1635" s="29"/>
    </row>
    <row r="1636" spans="1:12" ht="18" customHeight="1">
      <c r="A1636" s="11">
        <v>1630</v>
      </c>
      <c r="B1636" s="32" t="s">
        <v>2845</v>
      </c>
      <c r="C1636" s="32" t="s">
        <v>2934</v>
      </c>
      <c r="D1636" s="32">
        <v>7</v>
      </c>
      <c r="E1636" s="33" t="s">
        <v>2935</v>
      </c>
      <c r="F1636" s="32" t="s">
        <v>417</v>
      </c>
      <c r="G1636" s="32" t="s">
        <v>253</v>
      </c>
      <c r="H1636" s="68">
        <v>80000000</v>
      </c>
      <c r="I1636" s="68">
        <v>0</v>
      </c>
      <c r="J1636" s="68">
        <v>0</v>
      </c>
      <c r="K1636" s="68">
        <f>H1636+I1636+J1636</f>
        <v>80000000</v>
      </c>
      <c r="L1636" s="11"/>
    </row>
    <row r="1637" spans="1:12" ht="18" customHeight="1">
      <c r="A1637" s="11">
        <v>1631</v>
      </c>
      <c r="B1637" s="32" t="s">
        <v>95</v>
      </c>
      <c r="C1637" s="32" t="s">
        <v>115</v>
      </c>
      <c r="D1637" s="32">
        <v>7</v>
      </c>
      <c r="E1637" s="33" t="s">
        <v>2933</v>
      </c>
      <c r="F1637" s="32" t="s">
        <v>469</v>
      </c>
      <c r="G1637" s="32" t="s">
        <v>26</v>
      </c>
      <c r="H1637" s="68">
        <v>500000000</v>
      </c>
      <c r="I1637" s="68"/>
      <c r="J1637" s="68"/>
      <c r="K1637" s="68">
        <v>500000000</v>
      </c>
      <c r="L1637" s="29"/>
    </row>
    <row r="1638" spans="1:12" ht="18" customHeight="1">
      <c r="A1638" s="11">
        <v>1632</v>
      </c>
      <c r="B1638" s="11" t="s">
        <v>114</v>
      </c>
      <c r="C1638" s="12" t="s">
        <v>125</v>
      </c>
      <c r="D1638" s="57">
        <v>7</v>
      </c>
      <c r="E1638" s="58" t="s">
        <v>3034</v>
      </c>
      <c r="F1638" s="57" t="s">
        <v>419</v>
      </c>
      <c r="G1638" s="57" t="s">
        <v>18</v>
      </c>
      <c r="H1638" s="103">
        <v>200000000</v>
      </c>
      <c r="I1638" s="103">
        <v>0</v>
      </c>
      <c r="J1638" s="103">
        <v>0</v>
      </c>
      <c r="K1638" s="45">
        <f>H1638+I1638+J1638</f>
        <v>200000000</v>
      </c>
      <c r="L1638" s="57"/>
    </row>
    <row r="1639" spans="1:12" ht="18" customHeight="1">
      <c r="A1639" s="11">
        <v>1633</v>
      </c>
      <c r="B1639" s="11" t="s">
        <v>114</v>
      </c>
      <c r="C1639" s="12" t="s">
        <v>125</v>
      </c>
      <c r="D1639" s="57">
        <v>7</v>
      </c>
      <c r="E1639" s="58" t="s">
        <v>3035</v>
      </c>
      <c r="F1639" s="57" t="s">
        <v>419</v>
      </c>
      <c r="G1639" s="57" t="s">
        <v>18</v>
      </c>
      <c r="H1639" s="103">
        <v>200000000</v>
      </c>
      <c r="I1639" s="103">
        <v>0</v>
      </c>
      <c r="J1639" s="103">
        <v>0</v>
      </c>
      <c r="K1639" s="45">
        <f>H1639+I1639+J1639</f>
        <v>200000000</v>
      </c>
      <c r="L1639" s="69"/>
    </row>
    <row r="1640" spans="1:12" ht="18" customHeight="1">
      <c r="A1640" s="11">
        <v>1634</v>
      </c>
      <c r="B1640" s="11" t="s">
        <v>196</v>
      </c>
      <c r="C1640" s="11" t="s">
        <v>3162</v>
      </c>
      <c r="D1640" s="32">
        <v>7</v>
      </c>
      <c r="E1640" s="39" t="s">
        <v>3193</v>
      </c>
      <c r="F1640" s="32" t="s">
        <v>419</v>
      </c>
      <c r="G1640" s="32" t="s">
        <v>26</v>
      </c>
      <c r="H1640" s="45">
        <v>15895814</v>
      </c>
      <c r="I1640" s="45"/>
      <c r="J1640" s="45"/>
      <c r="K1640" s="45">
        <f>H1640+I1640+J1640</f>
        <v>15895814</v>
      </c>
      <c r="L1640" s="29"/>
    </row>
    <row r="1641" spans="1:12" ht="18" customHeight="1">
      <c r="A1641" s="11">
        <v>1635</v>
      </c>
      <c r="B1641" s="11" t="s">
        <v>196</v>
      </c>
      <c r="C1641" s="11" t="s">
        <v>3162</v>
      </c>
      <c r="D1641" s="32">
        <v>7</v>
      </c>
      <c r="E1641" s="39" t="s">
        <v>3194</v>
      </c>
      <c r="F1641" s="32" t="s">
        <v>417</v>
      </c>
      <c r="G1641" s="32" t="s">
        <v>26</v>
      </c>
      <c r="H1641" s="45">
        <v>16627339</v>
      </c>
      <c r="I1641" s="45"/>
      <c r="J1641" s="45"/>
      <c r="K1641" s="45">
        <f>H1641+I1641+J1641</f>
        <v>16627339</v>
      </c>
      <c r="L1641" s="29"/>
    </row>
    <row r="1642" spans="1:12" ht="18" customHeight="1">
      <c r="A1642" s="11">
        <v>1636</v>
      </c>
      <c r="B1642" s="11" t="s">
        <v>196</v>
      </c>
      <c r="C1642" s="32" t="s">
        <v>3166</v>
      </c>
      <c r="D1642" s="32">
        <v>7</v>
      </c>
      <c r="E1642" s="22" t="s">
        <v>3195</v>
      </c>
      <c r="F1642" s="32" t="s">
        <v>419</v>
      </c>
      <c r="G1642" s="32" t="s">
        <v>26</v>
      </c>
      <c r="H1642" s="45">
        <v>20000000</v>
      </c>
      <c r="I1642" s="45"/>
      <c r="J1642" s="45"/>
      <c r="K1642" s="45">
        <f>H1642+I1642+J1642</f>
        <v>20000000</v>
      </c>
      <c r="L1642" s="29"/>
    </row>
    <row r="1643" spans="1:12" ht="18" customHeight="1">
      <c r="A1643" s="11">
        <v>1637</v>
      </c>
      <c r="B1643" s="11" t="s">
        <v>130</v>
      </c>
      <c r="C1643" s="11" t="s">
        <v>133</v>
      </c>
      <c r="D1643" s="32">
        <v>7</v>
      </c>
      <c r="E1643" s="39" t="s">
        <v>3477</v>
      </c>
      <c r="F1643" s="32" t="s">
        <v>469</v>
      </c>
      <c r="G1643" s="32" t="s">
        <v>26</v>
      </c>
      <c r="H1643" s="45">
        <v>30000000</v>
      </c>
      <c r="I1643" s="45"/>
      <c r="J1643" s="45"/>
      <c r="K1643" s="45">
        <v>30000000</v>
      </c>
      <c r="L1643" s="11"/>
    </row>
    <row r="1644" spans="1:12" ht="18" customHeight="1">
      <c r="A1644" s="11">
        <v>1638</v>
      </c>
      <c r="B1644" s="11" t="s">
        <v>3269</v>
      </c>
      <c r="C1644" s="11" t="s">
        <v>3399</v>
      </c>
      <c r="D1644" s="32">
        <v>7</v>
      </c>
      <c r="E1644" s="39" t="s">
        <v>3478</v>
      </c>
      <c r="F1644" s="32" t="s">
        <v>469</v>
      </c>
      <c r="G1644" s="32" t="s">
        <v>26</v>
      </c>
      <c r="H1644" s="45">
        <v>25857000</v>
      </c>
      <c r="I1644" s="45">
        <v>404201000</v>
      </c>
      <c r="J1644" s="45"/>
      <c r="K1644" s="45">
        <v>430058000</v>
      </c>
      <c r="L1644" s="11"/>
    </row>
    <row r="1645" spans="1:12" ht="18" customHeight="1">
      <c r="A1645" s="11">
        <v>1639</v>
      </c>
      <c r="B1645" s="11" t="s">
        <v>130</v>
      </c>
      <c r="C1645" s="11" t="s">
        <v>42</v>
      </c>
      <c r="D1645" s="32">
        <v>7</v>
      </c>
      <c r="E1645" s="39" t="s">
        <v>3471</v>
      </c>
      <c r="F1645" s="32" t="s">
        <v>469</v>
      </c>
      <c r="G1645" s="32" t="s">
        <v>26</v>
      </c>
      <c r="H1645" s="45">
        <v>14000000</v>
      </c>
      <c r="I1645" s="45"/>
      <c r="J1645" s="45"/>
      <c r="K1645" s="45">
        <v>14000000</v>
      </c>
      <c r="L1645" s="11"/>
    </row>
    <row r="1646" spans="1:12" ht="18" customHeight="1">
      <c r="A1646" s="11">
        <v>1640</v>
      </c>
      <c r="B1646" s="11" t="s">
        <v>3269</v>
      </c>
      <c r="C1646" s="11" t="s">
        <v>2006</v>
      </c>
      <c r="D1646" s="32">
        <v>7</v>
      </c>
      <c r="E1646" s="39" t="s">
        <v>3472</v>
      </c>
      <c r="F1646" s="32" t="s">
        <v>419</v>
      </c>
      <c r="G1646" s="32" t="s">
        <v>26</v>
      </c>
      <c r="H1646" s="45">
        <v>45000000</v>
      </c>
      <c r="I1646" s="45"/>
      <c r="J1646" s="45"/>
      <c r="K1646" s="45">
        <v>45000000</v>
      </c>
      <c r="L1646" s="11"/>
    </row>
    <row r="1647" spans="1:12" ht="18" customHeight="1">
      <c r="A1647" s="11">
        <v>1641</v>
      </c>
      <c r="B1647" s="11" t="s">
        <v>3269</v>
      </c>
      <c r="C1647" s="11" t="s">
        <v>2006</v>
      </c>
      <c r="D1647" s="32">
        <v>7</v>
      </c>
      <c r="E1647" s="39" t="s">
        <v>3473</v>
      </c>
      <c r="F1647" s="32" t="s">
        <v>419</v>
      </c>
      <c r="G1647" s="32" t="s">
        <v>26</v>
      </c>
      <c r="H1647" s="45">
        <v>45000000</v>
      </c>
      <c r="I1647" s="45"/>
      <c r="J1647" s="45"/>
      <c r="K1647" s="45">
        <v>45000000</v>
      </c>
      <c r="L1647" s="11"/>
    </row>
    <row r="1648" spans="1:12" ht="18" customHeight="1">
      <c r="A1648" s="11">
        <v>1642</v>
      </c>
      <c r="B1648" s="11" t="s">
        <v>3269</v>
      </c>
      <c r="C1648" s="11" t="s">
        <v>2006</v>
      </c>
      <c r="D1648" s="32">
        <v>7</v>
      </c>
      <c r="E1648" s="39" t="s">
        <v>3474</v>
      </c>
      <c r="F1648" s="32" t="s">
        <v>419</v>
      </c>
      <c r="G1648" s="32" t="s">
        <v>26</v>
      </c>
      <c r="H1648" s="45">
        <v>45000000</v>
      </c>
      <c r="I1648" s="45"/>
      <c r="J1648" s="45"/>
      <c r="K1648" s="45">
        <v>45000000</v>
      </c>
      <c r="L1648" s="11"/>
    </row>
    <row r="1649" spans="1:12" ht="18" customHeight="1">
      <c r="A1649" s="11">
        <v>1643</v>
      </c>
      <c r="B1649" s="11" t="s">
        <v>3269</v>
      </c>
      <c r="C1649" s="11" t="s">
        <v>2006</v>
      </c>
      <c r="D1649" s="32">
        <v>7</v>
      </c>
      <c r="E1649" s="39" t="s">
        <v>3475</v>
      </c>
      <c r="F1649" s="32" t="s">
        <v>419</v>
      </c>
      <c r="G1649" s="32" t="s">
        <v>26</v>
      </c>
      <c r="H1649" s="45">
        <v>45000000</v>
      </c>
      <c r="I1649" s="45"/>
      <c r="J1649" s="45"/>
      <c r="K1649" s="45">
        <v>45000000</v>
      </c>
      <c r="L1649" s="11"/>
    </row>
    <row r="1650" spans="1:12" ht="18" customHeight="1">
      <c r="A1650" s="11">
        <v>1644</v>
      </c>
      <c r="B1650" s="11" t="s">
        <v>3269</v>
      </c>
      <c r="C1650" s="11" t="s">
        <v>2006</v>
      </c>
      <c r="D1650" s="32">
        <v>7</v>
      </c>
      <c r="E1650" s="39" t="s">
        <v>3476</v>
      </c>
      <c r="F1650" s="32" t="s">
        <v>419</v>
      </c>
      <c r="G1650" s="32" t="s">
        <v>26</v>
      </c>
      <c r="H1650" s="45">
        <v>45000000</v>
      </c>
      <c r="I1650" s="45"/>
      <c r="J1650" s="45"/>
      <c r="K1650" s="45">
        <v>45000000</v>
      </c>
      <c r="L1650" s="11"/>
    </row>
    <row r="1651" spans="1:12" ht="18" customHeight="1">
      <c r="A1651" s="11">
        <v>1645</v>
      </c>
      <c r="B1651" s="32" t="s">
        <v>3544</v>
      </c>
      <c r="C1651" s="11" t="s">
        <v>125</v>
      </c>
      <c r="D1651" s="57">
        <v>7</v>
      </c>
      <c r="E1651" s="58" t="s">
        <v>3782</v>
      </c>
      <c r="F1651" s="12" t="s">
        <v>419</v>
      </c>
      <c r="G1651" s="57" t="s">
        <v>18</v>
      </c>
      <c r="H1651" s="103">
        <v>300000000</v>
      </c>
      <c r="I1651" s="121"/>
      <c r="J1651" s="121"/>
      <c r="K1651" s="45">
        <f t="shared" ref="K1651:K1682" si="56">H1651+I1651+J1651</f>
        <v>300000000</v>
      </c>
      <c r="L1651" s="82"/>
    </row>
    <row r="1652" spans="1:12" ht="18" customHeight="1">
      <c r="A1652" s="11">
        <v>1646</v>
      </c>
      <c r="B1652" s="32" t="s">
        <v>3544</v>
      </c>
      <c r="C1652" s="32" t="s">
        <v>193</v>
      </c>
      <c r="D1652" s="32">
        <v>7</v>
      </c>
      <c r="E1652" s="20" t="s">
        <v>3780</v>
      </c>
      <c r="F1652" s="32" t="s">
        <v>419</v>
      </c>
      <c r="G1652" s="32" t="s">
        <v>26</v>
      </c>
      <c r="H1652" s="45">
        <v>181280000</v>
      </c>
      <c r="I1652" s="45">
        <v>0</v>
      </c>
      <c r="J1652" s="45">
        <v>0</v>
      </c>
      <c r="K1652" s="45">
        <f t="shared" si="56"/>
        <v>181280000</v>
      </c>
      <c r="L1652" s="29"/>
    </row>
    <row r="1653" spans="1:12" ht="18" customHeight="1">
      <c r="A1653" s="11">
        <v>1647</v>
      </c>
      <c r="B1653" s="32" t="s">
        <v>3544</v>
      </c>
      <c r="C1653" s="11" t="s">
        <v>171</v>
      </c>
      <c r="D1653" s="11">
        <v>7</v>
      </c>
      <c r="E1653" s="20" t="s">
        <v>3781</v>
      </c>
      <c r="F1653" s="32" t="s">
        <v>469</v>
      </c>
      <c r="G1653" s="11" t="s">
        <v>18</v>
      </c>
      <c r="H1653" s="15">
        <v>60000000</v>
      </c>
      <c r="I1653" s="28"/>
      <c r="J1653" s="28">
        <v>0</v>
      </c>
      <c r="K1653" s="45">
        <f t="shared" si="56"/>
        <v>60000000</v>
      </c>
      <c r="L1653" s="11"/>
    </row>
    <row r="1654" spans="1:12" ht="18" customHeight="1">
      <c r="A1654" s="11">
        <v>1648</v>
      </c>
      <c r="B1654" s="32" t="s">
        <v>3800</v>
      </c>
      <c r="C1654" s="32" t="s">
        <v>3814</v>
      </c>
      <c r="D1654" s="32">
        <v>7</v>
      </c>
      <c r="E1654" s="39" t="s">
        <v>3815</v>
      </c>
      <c r="F1654" s="32" t="s">
        <v>3806</v>
      </c>
      <c r="G1654" s="32" t="s">
        <v>26</v>
      </c>
      <c r="H1654" s="45">
        <v>120000000</v>
      </c>
      <c r="I1654" s="45"/>
      <c r="J1654" s="45"/>
      <c r="K1654" s="45">
        <f t="shared" si="56"/>
        <v>120000000</v>
      </c>
      <c r="L1654" s="11"/>
    </row>
    <row r="1655" spans="1:12" ht="18" customHeight="1">
      <c r="A1655" s="11">
        <v>1649</v>
      </c>
      <c r="B1655" s="57" t="s">
        <v>145</v>
      </c>
      <c r="C1655" s="57" t="s">
        <v>35</v>
      </c>
      <c r="D1655" s="57">
        <v>7</v>
      </c>
      <c r="E1655" s="71" t="s">
        <v>4076</v>
      </c>
      <c r="F1655" s="57" t="s">
        <v>469</v>
      </c>
      <c r="G1655" s="57" t="s">
        <v>26</v>
      </c>
      <c r="H1655" s="103">
        <v>15000000</v>
      </c>
      <c r="I1655" s="103">
        <v>0</v>
      </c>
      <c r="J1655" s="103">
        <v>0</v>
      </c>
      <c r="K1655" s="103">
        <f t="shared" si="56"/>
        <v>15000000</v>
      </c>
      <c r="L1655" s="23"/>
    </row>
    <row r="1656" spans="1:12" ht="18" customHeight="1">
      <c r="A1656" s="11">
        <v>1650</v>
      </c>
      <c r="B1656" s="57" t="s">
        <v>145</v>
      </c>
      <c r="C1656" s="57" t="s">
        <v>35</v>
      </c>
      <c r="D1656" s="57">
        <v>7</v>
      </c>
      <c r="E1656" s="71" t="s">
        <v>4075</v>
      </c>
      <c r="F1656" s="57" t="s">
        <v>469</v>
      </c>
      <c r="G1656" s="57" t="s">
        <v>26</v>
      </c>
      <c r="H1656" s="103">
        <v>15000000</v>
      </c>
      <c r="I1656" s="103">
        <v>0</v>
      </c>
      <c r="J1656" s="103">
        <v>0</v>
      </c>
      <c r="K1656" s="103">
        <f t="shared" si="56"/>
        <v>15000000</v>
      </c>
      <c r="L1656" s="23"/>
    </row>
    <row r="1657" spans="1:12" ht="18" customHeight="1">
      <c r="A1657" s="11">
        <v>1651</v>
      </c>
      <c r="B1657" s="57" t="s">
        <v>4047</v>
      </c>
      <c r="C1657" s="57" t="s">
        <v>179</v>
      </c>
      <c r="D1657" s="57">
        <v>7</v>
      </c>
      <c r="E1657" s="71" t="s">
        <v>4074</v>
      </c>
      <c r="F1657" s="57" t="s">
        <v>442</v>
      </c>
      <c r="G1657" s="57" t="s">
        <v>26</v>
      </c>
      <c r="H1657" s="103">
        <v>200000000</v>
      </c>
      <c r="I1657" s="103"/>
      <c r="J1657" s="103"/>
      <c r="K1657" s="103">
        <f t="shared" si="56"/>
        <v>200000000</v>
      </c>
      <c r="L1657" s="71"/>
    </row>
    <row r="1658" spans="1:12" ht="18" customHeight="1">
      <c r="A1658" s="11">
        <v>1652</v>
      </c>
      <c r="B1658" s="32" t="s">
        <v>147</v>
      </c>
      <c r="C1658" s="12" t="s">
        <v>156</v>
      </c>
      <c r="D1658" s="11">
        <v>7</v>
      </c>
      <c r="E1658" s="13" t="s">
        <v>4374</v>
      </c>
      <c r="F1658" s="32" t="s">
        <v>419</v>
      </c>
      <c r="G1658" s="32" t="s">
        <v>18</v>
      </c>
      <c r="H1658" s="45">
        <v>1500000000</v>
      </c>
      <c r="I1658" s="72">
        <v>0</v>
      </c>
      <c r="J1658" s="72">
        <v>0</v>
      </c>
      <c r="K1658" s="103">
        <f t="shared" si="56"/>
        <v>1500000000</v>
      </c>
      <c r="L1658" s="63"/>
    </row>
    <row r="1659" spans="1:12" ht="18" customHeight="1">
      <c r="A1659" s="11">
        <v>1653</v>
      </c>
      <c r="B1659" s="32" t="s">
        <v>147</v>
      </c>
      <c r="C1659" s="12" t="s">
        <v>156</v>
      </c>
      <c r="D1659" s="11">
        <v>7</v>
      </c>
      <c r="E1659" s="13" t="s">
        <v>4372</v>
      </c>
      <c r="F1659" s="32" t="s">
        <v>419</v>
      </c>
      <c r="G1659" s="32" t="s">
        <v>18</v>
      </c>
      <c r="H1659" s="45">
        <v>1330000000</v>
      </c>
      <c r="I1659" s="72">
        <v>0</v>
      </c>
      <c r="J1659" s="72">
        <v>0</v>
      </c>
      <c r="K1659" s="103">
        <f t="shared" si="56"/>
        <v>1330000000</v>
      </c>
      <c r="L1659" s="63"/>
    </row>
    <row r="1660" spans="1:12" ht="18" customHeight="1">
      <c r="A1660" s="11">
        <v>1654</v>
      </c>
      <c r="B1660" s="32" t="s">
        <v>147</v>
      </c>
      <c r="C1660" s="12" t="s">
        <v>156</v>
      </c>
      <c r="D1660" s="11">
        <v>7</v>
      </c>
      <c r="E1660" s="13" t="s">
        <v>4376</v>
      </c>
      <c r="F1660" s="32" t="s">
        <v>419</v>
      </c>
      <c r="G1660" s="32" t="s">
        <v>18</v>
      </c>
      <c r="H1660" s="45">
        <v>2110000000</v>
      </c>
      <c r="I1660" s="72">
        <v>0</v>
      </c>
      <c r="J1660" s="72">
        <v>0</v>
      </c>
      <c r="K1660" s="103">
        <f t="shared" si="56"/>
        <v>2110000000</v>
      </c>
      <c r="L1660" s="63"/>
    </row>
    <row r="1661" spans="1:12" ht="18" customHeight="1">
      <c r="A1661" s="11">
        <v>1655</v>
      </c>
      <c r="B1661" s="32" t="s">
        <v>147</v>
      </c>
      <c r="C1661" s="12" t="s">
        <v>156</v>
      </c>
      <c r="D1661" s="11">
        <v>7</v>
      </c>
      <c r="E1661" s="13" t="s">
        <v>4382</v>
      </c>
      <c r="F1661" s="32" t="s">
        <v>419</v>
      </c>
      <c r="G1661" s="32" t="s">
        <v>18</v>
      </c>
      <c r="H1661" s="45">
        <v>3150000000</v>
      </c>
      <c r="I1661" s="72">
        <v>0</v>
      </c>
      <c r="J1661" s="72">
        <v>0</v>
      </c>
      <c r="K1661" s="103">
        <f t="shared" si="56"/>
        <v>3150000000</v>
      </c>
      <c r="L1661" s="63"/>
    </row>
    <row r="1662" spans="1:12" ht="18" customHeight="1">
      <c r="A1662" s="11">
        <v>1656</v>
      </c>
      <c r="B1662" s="32" t="s">
        <v>147</v>
      </c>
      <c r="C1662" s="12" t="s">
        <v>156</v>
      </c>
      <c r="D1662" s="11">
        <v>7</v>
      </c>
      <c r="E1662" s="13" t="s">
        <v>4379</v>
      </c>
      <c r="F1662" s="32" t="s">
        <v>419</v>
      </c>
      <c r="G1662" s="32" t="s">
        <v>18</v>
      </c>
      <c r="H1662" s="45">
        <v>2410000000</v>
      </c>
      <c r="I1662" s="72">
        <v>0</v>
      </c>
      <c r="J1662" s="72">
        <v>0</v>
      </c>
      <c r="K1662" s="103">
        <f t="shared" si="56"/>
        <v>2410000000</v>
      </c>
      <c r="L1662" s="63"/>
    </row>
    <row r="1663" spans="1:12" ht="18" customHeight="1">
      <c r="A1663" s="11">
        <v>1657</v>
      </c>
      <c r="B1663" s="32" t="s">
        <v>147</v>
      </c>
      <c r="C1663" s="12" t="s">
        <v>156</v>
      </c>
      <c r="D1663" s="11">
        <v>7</v>
      </c>
      <c r="E1663" s="13" t="s">
        <v>4370</v>
      </c>
      <c r="F1663" s="32" t="s">
        <v>419</v>
      </c>
      <c r="G1663" s="32" t="s">
        <v>18</v>
      </c>
      <c r="H1663" s="45">
        <v>1200000000</v>
      </c>
      <c r="I1663" s="72">
        <v>0</v>
      </c>
      <c r="J1663" s="72">
        <v>0</v>
      </c>
      <c r="K1663" s="103">
        <f t="shared" si="56"/>
        <v>1200000000</v>
      </c>
      <c r="L1663" s="63"/>
    </row>
    <row r="1664" spans="1:12" ht="18" customHeight="1">
      <c r="A1664" s="11">
        <v>1658</v>
      </c>
      <c r="B1664" s="32" t="s">
        <v>147</v>
      </c>
      <c r="C1664" s="12" t="s">
        <v>156</v>
      </c>
      <c r="D1664" s="11">
        <v>7</v>
      </c>
      <c r="E1664" s="13" t="s">
        <v>4380</v>
      </c>
      <c r="F1664" s="32" t="s">
        <v>419</v>
      </c>
      <c r="G1664" s="32" t="s">
        <v>18</v>
      </c>
      <c r="H1664" s="45">
        <v>2900000000</v>
      </c>
      <c r="I1664" s="72">
        <v>0</v>
      </c>
      <c r="J1664" s="72">
        <v>0</v>
      </c>
      <c r="K1664" s="103">
        <f t="shared" si="56"/>
        <v>2900000000</v>
      </c>
      <c r="L1664" s="63"/>
    </row>
    <row r="1665" spans="1:12" ht="18" customHeight="1">
      <c r="A1665" s="11">
        <v>1659</v>
      </c>
      <c r="B1665" s="32" t="s">
        <v>147</v>
      </c>
      <c r="C1665" s="12" t="s">
        <v>156</v>
      </c>
      <c r="D1665" s="32">
        <v>7</v>
      </c>
      <c r="E1665" s="58" t="s">
        <v>4368</v>
      </c>
      <c r="F1665" s="32" t="s">
        <v>419</v>
      </c>
      <c r="G1665" s="32" t="s">
        <v>0</v>
      </c>
      <c r="H1665" s="45">
        <v>1134000000</v>
      </c>
      <c r="I1665" s="72">
        <v>0</v>
      </c>
      <c r="J1665" s="72">
        <v>0</v>
      </c>
      <c r="K1665" s="103">
        <f t="shared" si="56"/>
        <v>1134000000</v>
      </c>
      <c r="L1665" s="63"/>
    </row>
    <row r="1666" spans="1:12" ht="18" customHeight="1">
      <c r="A1666" s="11">
        <v>1660</v>
      </c>
      <c r="B1666" s="32" t="s">
        <v>147</v>
      </c>
      <c r="C1666" s="12" t="s">
        <v>156</v>
      </c>
      <c r="D1666" s="57">
        <v>7</v>
      </c>
      <c r="E1666" s="209" t="s">
        <v>4373</v>
      </c>
      <c r="F1666" s="57" t="s">
        <v>419</v>
      </c>
      <c r="G1666" s="32" t="s">
        <v>18</v>
      </c>
      <c r="H1666" s="45">
        <v>1350000000</v>
      </c>
      <c r="I1666" s="72">
        <v>0</v>
      </c>
      <c r="J1666" s="72">
        <v>0</v>
      </c>
      <c r="K1666" s="103">
        <f t="shared" si="56"/>
        <v>1350000000</v>
      </c>
      <c r="L1666" s="63"/>
    </row>
    <row r="1667" spans="1:12" ht="18" customHeight="1">
      <c r="A1667" s="11">
        <v>1661</v>
      </c>
      <c r="B1667" s="32" t="s">
        <v>147</v>
      </c>
      <c r="C1667" s="12" t="s">
        <v>156</v>
      </c>
      <c r="D1667" s="11">
        <v>7</v>
      </c>
      <c r="E1667" s="13" t="s">
        <v>4369</v>
      </c>
      <c r="F1667" s="11" t="s">
        <v>419</v>
      </c>
      <c r="G1667" s="11" t="s">
        <v>26</v>
      </c>
      <c r="H1667" s="15">
        <v>1192300000</v>
      </c>
      <c r="I1667" s="15"/>
      <c r="J1667" s="15"/>
      <c r="K1667" s="103">
        <f t="shared" si="56"/>
        <v>1192300000</v>
      </c>
      <c r="L1667" s="63"/>
    </row>
    <row r="1668" spans="1:12" ht="18" customHeight="1">
      <c r="A1668" s="11">
        <v>1662</v>
      </c>
      <c r="B1668" s="32" t="s">
        <v>147</v>
      </c>
      <c r="C1668" s="12" t="s">
        <v>156</v>
      </c>
      <c r="D1668" s="32">
        <v>7</v>
      </c>
      <c r="E1668" s="58" t="s">
        <v>4381</v>
      </c>
      <c r="F1668" s="32" t="s">
        <v>419</v>
      </c>
      <c r="G1668" s="32" t="s">
        <v>0</v>
      </c>
      <c r="H1668" s="45">
        <v>3108488000</v>
      </c>
      <c r="I1668" s="72">
        <v>0</v>
      </c>
      <c r="J1668" s="72">
        <v>0</v>
      </c>
      <c r="K1668" s="103">
        <f t="shared" si="56"/>
        <v>3108488000</v>
      </c>
      <c r="L1668" s="63"/>
    </row>
    <row r="1669" spans="1:12" ht="18" customHeight="1">
      <c r="A1669" s="11">
        <v>1663</v>
      </c>
      <c r="B1669" s="12" t="s">
        <v>147</v>
      </c>
      <c r="C1669" s="12" t="s">
        <v>63</v>
      </c>
      <c r="D1669" s="57">
        <v>7</v>
      </c>
      <c r="E1669" s="13" t="s">
        <v>4367</v>
      </c>
      <c r="F1669" s="57" t="s">
        <v>419</v>
      </c>
      <c r="G1669" s="57" t="s">
        <v>18</v>
      </c>
      <c r="H1669" s="103">
        <v>750000000</v>
      </c>
      <c r="I1669" s="103"/>
      <c r="J1669" s="103"/>
      <c r="K1669" s="103">
        <f t="shared" si="56"/>
        <v>750000000</v>
      </c>
      <c r="L1669" s="23"/>
    </row>
    <row r="1670" spans="1:12" ht="18" customHeight="1">
      <c r="A1670" s="11">
        <v>1664</v>
      </c>
      <c r="B1670" s="12" t="s">
        <v>147</v>
      </c>
      <c r="C1670" s="12" t="s">
        <v>63</v>
      </c>
      <c r="D1670" s="57">
        <v>7</v>
      </c>
      <c r="E1670" s="13" t="s">
        <v>4377</v>
      </c>
      <c r="F1670" s="57" t="s">
        <v>419</v>
      </c>
      <c r="G1670" s="57" t="s">
        <v>18</v>
      </c>
      <c r="H1670" s="103">
        <v>2249000000</v>
      </c>
      <c r="I1670" s="103"/>
      <c r="J1670" s="103"/>
      <c r="K1670" s="103">
        <f t="shared" si="56"/>
        <v>2249000000</v>
      </c>
      <c r="L1670" s="152"/>
    </row>
    <row r="1671" spans="1:12" ht="18" customHeight="1">
      <c r="A1671" s="11">
        <v>1665</v>
      </c>
      <c r="B1671" s="12" t="s">
        <v>147</v>
      </c>
      <c r="C1671" s="12" t="s">
        <v>63</v>
      </c>
      <c r="D1671" s="12">
        <v>7</v>
      </c>
      <c r="E1671" s="109" t="s">
        <v>4385</v>
      </c>
      <c r="F1671" s="111" t="s">
        <v>419</v>
      </c>
      <c r="G1671" s="111" t="s">
        <v>18</v>
      </c>
      <c r="H1671" s="103">
        <v>2512000000</v>
      </c>
      <c r="I1671" s="103"/>
      <c r="J1671" s="103"/>
      <c r="K1671" s="103">
        <f t="shared" si="56"/>
        <v>2512000000</v>
      </c>
      <c r="L1671" s="63"/>
    </row>
    <row r="1672" spans="1:12" ht="18" customHeight="1">
      <c r="A1672" s="11">
        <v>1666</v>
      </c>
      <c r="B1672" s="57" t="s">
        <v>147</v>
      </c>
      <c r="C1672" s="57" t="s">
        <v>63</v>
      </c>
      <c r="D1672" s="57">
        <v>7</v>
      </c>
      <c r="E1672" s="13" t="s">
        <v>4357</v>
      </c>
      <c r="F1672" s="57" t="s">
        <v>419</v>
      </c>
      <c r="G1672" s="57" t="s">
        <v>0</v>
      </c>
      <c r="H1672" s="103">
        <v>90000000</v>
      </c>
      <c r="I1672" s="103"/>
      <c r="J1672" s="103"/>
      <c r="K1672" s="103">
        <f t="shared" si="56"/>
        <v>90000000</v>
      </c>
      <c r="L1672" s="63"/>
    </row>
    <row r="1673" spans="1:12" ht="18" customHeight="1">
      <c r="A1673" s="11">
        <v>1667</v>
      </c>
      <c r="B1673" s="12" t="s">
        <v>147</v>
      </c>
      <c r="C1673" s="12" t="s">
        <v>63</v>
      </c>
      <c r="D1673" s="111">
        <v>7</v>
      </c>
      <c r="E1673" s="109" t="s">
        <v>4387</v>
      </c>
      <c r="F1673" s="111" t="s">
        <v>419</v>
      </c>
      <c r="G1673" s="111" t="s">
        <v>18</v>
      </c>
      <c r="H1673" s="103">
        <v>6298000000</v>
      </c>
      <c r="I1673" s="103"/>
      <c r="J1673" s="103"/>
      <c r="K1673" s="103">
        <f t="shared" si="56"/>
        <v>6298000000</v>
      </c>
      <c r="L1673" s="63"/>
    </row>
    <row r="1674" spans="1:12" ht="18" customHeight="1">
      <c r="A1674" s="11">
        <v>1668</v>
      </c>
      <c r="B1674" s="12" t="s">
        <v>147</v>
      </c>
      <c r="C1674" s="12" t="s">
        <v>63</v>
      </c>
      <c r="D1674" s="12">
        <v>7</v>
      </c>
      <c r="E1674" s="109" t="s">
        <v>4384</v>
      </c>
      <c r="F1674" s="111" t="s">
        <v>419</v>
      </c>
      <c r="G1674" s="111" t="s">
        <v>18</v>
      </c>
      <c r="H1674" s="103">
        <v>809000000</v>
      </c>
      <c r="I1674" s="103"/>
      <c r="J1674" s="103"/>
      <c r="K1674" s="103">
        <f t="shared" si="56"/>
        <v>809000000</v>
      </c>
      <c r="L1674" s="63"/>
    </row>
    <row r="1675" spans="1:12" ht="18" customHeight="1">
      <c r="A1675" s="11">
        <v>1669</v>
      </c>
      <c r="B1675" s="12" t="s">
        <v>147</v>
      </c>
      <c r="C1675" s="12" t="s">
        <v>63</v>
      </c>
      <c r="D1675" s="111">
        <v>7</v>
      </c>
      <c r="E1675" s="109" t="s">
        <v>4383</v>
      </c>
      <c r="F1675" s="111" t="s">
        <v>419</v>
      </c>
      <c r="G1675" s="111" t="s">
        <v>18</v>
      </c>
      <c r="H1675" s="103">
        <v>620000000</v>
      </c>
      <c r="I1675" s="103"/>
      <c r="J1675" s="103"/>
      <c r="K1675" s="103">
        <f t="shared" si="56"/>
        <v>620000000</v>
      </c>
      <c r="L1675" s="63"/>
    </row>
    <row r="1676" spans="1:12" ht="18" customHeight="1">
      <c r="A1676" s="11">
        <v>1670</v>
      </c>
      <c r="B1676" s="12" t="s">
        <v>147</v>
      </c>
      <c r="C1676" s="12" t="s">
        <v>63</v>
      </c>
      <c r="D1676" s="12">
        <v>7</v>
      </c>
      <c r="E1676" s="109" t="s">
        <v>4386</v>
      </c>
      <c r="F1676" s="111" t="s">
        <v>419</v>
      </c>
      <c r="G1676" s="111" t="s">
        <v>18</v>
      </c>
      <c r="H1676" s="103">
        <v>3936000000</v>
      </c>
      <c r="I1676" s="103"/>
      <c r="J1676" s="103"/>
      <c r="K1676" s="103">
        <f t="shared" si="56"/>
        <v>3936000000</v>
      </c>
      <c r="L1676" s="63"/>
    </row>
    <row r="1677" spans="1:12" ht="18" customHeight="1">
      <c r="A1677" s="11">
        <v>1671</v>
      </c>
      <c r="B1677" s="12" t="s">
        <v>147</v>
      </c>
      <c r="C1677" s="57" t="s">
        <v>180</v>
      </c>
      <c r="D1677" s="57">
        <v>7</v>
      </c>
      <c r="E1677" s="58" t="s">
        <v>4375</v>
      </c>
      <c r="F1677" s="32" t="s">
        <v>469</v>
      </c>
      <c r="G1677" s="57" t="s">
        <v>18</v>
      </c>
      <c r="H1677" s="103">
        <v>1739920000</v>
      </c>
      <c r="I1677" s="103"/>
      <c r="J1677" s="103"/>
      <c r="K1677" s="103">
        <f t="shared" si="56"/>
        <v>1739920000</v>
      </c>
      <c r="L1677" s="63"/>
    </row>
    <row r="1678" spans="1:12" ht="18" customHeight="1">
      <c r="A1678" s="11">
        <v>1672</v>
      </c>
      <c r="B1678" s="57" t="s">
        <v>147</v>
      </c>
      <c r="C1678" s="57" t="s">
        <v>148</v>
      </c>
      <c r="D1678" s="57">
        <v>7</v>
      </c>
      <c r="E1678" s="58" t="s">
        <v>4389</v>
      </c>
      <c r="F1678" s="32" t="s">
        <v>469</v>
      </c>
      <c r="G1678" s="12" t="s">
        <v>0</v>
      </c>
      <c r="H1678" s="72">
        <v>680000000</v>
      </c>
      <c r="I1678" s="72"/>
      <c r="J1678" s="34"/>
      <c r="K1678" s="103">
        <f t="shared" si="56"/>
        <v>680000000</v>
      </c>
      <c r="L1678" s="21"/>
    </row>
    <row r="1679" spans="1:12" ht="18" customHeight="1">
      <c r="A1679" s="11">
        <v>1673</v>
      </c>
      <c r="B1679" s="57" t="s">
        <v>147</v>
      </c>
      <c r="C1679" s="57" t="s">
        <v>148</v>
      </c>
      <c r="D1679" s="57">
        <v>7</v>
      </c>
      <c r="E1679" s="58" t="s">
        <v>4371</v>
      </c>
      <c r="F1679" s="32" t="s">
        <v>469</v>
      </c>
      <c r="G1679" s="57" t="s">
        <v>18</v>
      </c>
      <c r="H1679" s="72">
        <v>1270000000</v>
      </c>
      <c r="I1679" s="72">
        <v>0</v>
      </c>
      <c r="J1679" s="72">
        <v>0</v>
      </c>
      <c r="K1679" s="103">
        <f t="shared" si="56"/>
        <v>1270000000</v>
      </c>
      <c r="L1679" s="21"/>
    </row>
    <row r="1680" spans="1:12" ht="18" customHeight="1">
      <c r="A1680" s="11">
        <v>1674</v>
      </c>
      <c r="B1680" s="57" t="s">
        <v>147</v>
      </c>
      <c r="C1680" s="57" t="s">
        <v>148</v>
      </c>
      <c r="D1680" s="57">
        <v>7</v>
      </c>
      <c r="E1680" s="58" t="s">
        <v>4388</v>
      </c>
      <c r="F1680" s="32" t="s">
        <v>469</v>
      </c>
      <c r="G1680" s="12" t="s">
        <v>0</v>
      </c>
      <c r="H1680" s="72">
        <v>680000000</v>
      </c>
      <c r="I1680" s="72"/>
      <c r="J1680" s="34"/>
      <c r="K1680" s="103">
        <f t="shared" si="56"/>
        <v>680000000</v>
      </c>
      <c r="L1680" s="21"/>
    </row>
    <row r="1681" spans="1:12" ht="18" customHeight="1">
      <c r="A1681" s="11">
        <v>1675</v>
      </c>
      <c r="B1681" s="12" t="s">
        <v>147</v>
      </c>
      <c r="C1681" s="12" t="s">
        <v>200</v>
      </c>
      <c r="D1681" s="57">
        <v>7</v>
      </c>
      <c r="E1681" s="58" t="s">
        <v>4365</v>
      </c>
      <c r="F1681" s="57" t="s">
        <v>419</v>
      </c>
      <c r="G1681" s="57" t="s">
        <v>18</v>
      </c>
      <c r="H1681" s="103">
        <v>400000000</v>
      </c>
      <c r="I1681" s="103"/>
      <c r="J1681" s="103"/>
      <c r="K1681" s="103">
        <f t="shared" si="56"/>
        <v>400000000</v>
      </c>
      <c r="L1681" s="21"/>
    </row>
    <row r="1682" spans="1:12" ht="18" customHeight="1">
      <c r="A1682" s="11">
        <v>1676</v>
      </c>
      <c r="B1682" s="57" t="s">
        <v>147</v>
      </c>
      <c r="C1682" s="57" t="s">
        <v>200</v>
      </c>
      <c r="D1682" s="57">
        <v>7</v>
      </c>
      <c r="E1682" s="58" t="s">
        <v>4359</v>
      </c>
      <c r="F1682" s="57" t="s">
        <v>419</v>
      </c>
      <c r="G1682" s="57" t="s">
        <v>0</v>
      </c>
      <c r="H1682" s="103">
        <f>40354*4*1000</f>
        <v>161416000</v>
      </c>
      <c r="I1682" s="103"/>
      <c r="J1682" s="103"/>
      <c r="K1682" s="103">
        <f t="shared" si="56"/>
        <v>161416000</v>
      </c>
      <c r="L1682" s="96"/>
    </row>
    <row r="1683" spans="1:12" ht="18" customHeight="1">
      <c r="A1683" s="11">
        <v>1677</v>
      </c>
      <c r="B1683" s="12" t="s">
        <v>147</v>
      </c>
      <c r="C1683" s="12" t="s">
        <v>200</v>
      </c>
      <c r="D1683" s="57">
        <v>7</v>
      </c>
      <c r="E1683" s="58" t="s">
        <v>4364</v>
      </c>
      <c r="F1683" s="57" t="s">
        <v>419</v>
      </c>
      <c r="G1683" s="57" t="s">
        <v>18</v>
      </c>
      <c r="H1683" s="103">
        <v>400000000</v>
      </c>
      <c r="I1683" s="103"/>
      <c r="J1683" s="103"/>
      <c r="K1683" s="103">
        <f t="shared" ref="K1683:K1714" si="57">H1683+I1683+J1683</f>
        <v>400000000</v>
      </c>
      <c r="L1683" s="21"/>
    </row>
    <row r="1684" spans="1:12" ht="18" customHeight="1">
      <c r="A1684" s="11">
        <v>1678</v>
      </c>
      <c r="B1684" s="57" t="s">
        <v>147</v>
      </c>
      <c r="C1684" s="57" t="s">
        <v>200</v>
      </c>
      <c r="D1684" s="57">
        <v>7</v>
      </c>
      <c r="E1684" s="58" t="s">
        <v>4360</v>
      </c>
      <c r="F1684" s="57" t="s">
        <v>419</v>
      </c>
      <c r="G1684" s="57" t="s">
        <v>0</v>
      </c>
      <c r="H1684" s="103">
        <f>45986*5*1000</f>
        <v>229930000</v>
      </c>
      <c r="I1684" s="103"/>
      <c r="J1684" s="103"/>
      <c r="K1684" s="103">
        <f t="shared" si="57"/>
        <v>229930000</v>
      </c>
      <c r="L1684" s="21"/>
    </row>
    <row r="1685" spans="1:12" ht="18" customHeight="1">
      <c r="A1685" s="11">
        <v>1679</v>
      </c>
      <c r="B1685" s="57" t="s">
        <v>147</v>
      </c>
      <c r="C1685" s="57" t="s">
        <v>200</v>
      </c>
      <c r="D1685" s="57">
        <v>7</v>
      </c>
      <c r="E1685" s="58" t="s">
        <v>4378</v>
      </c>
      <c r="F1685" s="57" t="s">
        <v>419</v>
      </c>
      <c r="G1685" s="57" t="s">
        <v>0</v>
      </c>
      <c r="H1685" s="103">
        <f>46923*48*1000</f>
        <v>2252304000</v>
      </c>
      <c r="I1685" s="103"/>
      <c r="J1685" s="103"/>
      <c r="K1685" s="103">
        <f t="shared" si="57"/>
        <v>2252304000</v>
      </c>
      <c r="L1685" s="97"/>
    </row>
    <row r="1686" spans="1:12" ht="18" customHeight="1">
      <c r="A1686" s="11">
        <v>1680</v>
      </c>
      <c r="B1686" s="12" t="s">
        <v>147</v>
      </c>
      <c r="C1686" s="12" t="s">
        <v>200</v>
      </c>
      <c r="D1686" s="57">
        <v>7</v>
      </c>
      <c r="E1686" s="58" t="s">
        <v>4363</v>
      </c>
      <c r="F1686" s="57" t="s">
        <v>419</v>
      </c>
      <c r="G1686" s="57" t="s">
        <v>18</v>
      </c>
      <c r="H1686" s="103">
        <v>400000000</v>
      </c>
      <c r="I1686" s="103"/>
      <c r="J1686" s="103"/>
      <c r="K1686" s="103">
        <f t="shared" si="57"/>
        <v>400000000</v>
      </c>
      <c r="L1686" s="21"/>
    </row>
    <row r="1687" spans="1:12" ht="18" customHeight="1">
      <c r="A1687" s="11">
        <v>1681</v>
      </c>
      <c r="B1687" s="57" t="s">
        <v>147</v>
      </c>
      <c r="C1687" s="57" t="s">
        <v>200</v>
      </c>
      <c r="D1687" s="57">
        <v>7</v>
      </c>
      <c r="E1687" s="58" t="s">
        <v>4356</v>
      </c>
      <c r="F1687" s="57" t="s">
        <v>419</v>
      </c>
      <c r="G1687" s="57" t="s">
        <v>0</v>
      </c>
      <c r="H1687" s="103">
        <f>45986*1.875*1000</f>
        <v>86223750</v>
      </c>
      <c r="I1687" s="103"/>
      <c r="J1687" s="103"/>
      <c r="K1687" s="103">
        <f t="shared" si="57"/>
        <v>86223750</v>
      </c>
      <c r="L1687" s="21"/>
    </row>
    <row r="1688" spans="1:12" ht="18" customHeight="1">
      <c r="A1688" s="11">
        <v>1682</v>
      </c>
      <c r="B1688" s="12" t="s">
        <v>147</v>
      </c>
      <c r="C1688" s="12" t="s">
        <v>200</v>
      </c>
      <c r="D1688" s="57">
        <v>7</v>
      </c>
      <c r="E1688" s="58" t="s">
        <v>4362</v>
      </c>
      <c r="F1688" s="57" t="s">
        <v>419</v>
      </c>
      <c r="G1688" s="57" t="s">
        <v>18</v>
      </c>
      <c r="H1688" s="103">
        <v>400000000</v>
      </c>
      <c r="I1688" s="103"/>
      <c r="J1688" s="103"/>
      <c r="K1688" s="103">
        <f t="shared" si="57"/>
        <v>400000000</v>
      </c>
      <c r="L1688" s="21"/>
    </row>
    <row r="1689" spans="1:12" ht="18" customHeight="1">
      <c r="A1689" s="11">
        <v>1683</v>
      </c>
      <c r="B1689" s="57" t="s">
        <v>147</v>
      </c>
      <c r="C1689" s="57" t="s">
        <v>200</v>
      </c>
      <c r="D1689" s="57">
        <v>7</v>
      </c>
      <c r="E1689" s="58" t="s">
        <v>4355</v>
      </c>
      <c r="F1689" s="57" t="s">
        <v>419</v>
      </c>
      <c r="G1689" s="57" t="s">
        <v>0</v>
      </c>
      <c r="H1689" s="103">
        <f>40354*1.3*1000</f>
        <v>52460200.000000007</v>
      </c>
      <c r="I1689" s="103"/>
      <c r="J1689" s="103"/>
      <c r="K1689" s="103">
        <f t="shared" si="57"/>
        <v>52460200.000000007</v>
      </c>
      <c r="L1689" s="75"/>
    </row>
    <row r="1690" spans="1:12" ht="18" customHeight="1">
      <c r="A1690" s="11">
        <v>1684</v>
      </c>
      <c r="B1690" s="11" t="s">
        <v>147</v>
      </c>
      <c r="C1690" s="11" t="s">
        <v>155</v>
      </c>
      <c r="D1690" s="11">
        <v>7</v>
      </c>
      <c r="E1690" s="13" t="s">
        <v>4361</v>
      </c>
      <c r="F1690" s="11" t="s">
        <v>419</v>
      </c>
      <c r="G1690" s="11" t="s">
        <v>0</v>
      </c>
      <c r="H1690" s="28">
        <v>338715000</v>
      </c>
      <c r="I1690" s="28">
        <v>0</v>
      </c>
      <c r="J1690" s="28">
        <v>0</v>
      </c>
      <c r="K1690" s="103">
        <f t="shared" si="57"/>
        <v>338715000</v>
      </c>
      <c r="L1690" s="63"/>
    </row>
    <row r="1691" spans="1:12" ht="18" customHeight="1">
      <c r="A1691" s="11">
        <v>1685</v>
      </c>
      <c r="B1691" s="11" t="s">
        <v>147</v>
      </c>
      <c r="C1691" s="11" t="s">
        <v>155</v>
      </c>
      <c r="D1691" s="11">
        <v>7</v>
      </c>
      <c r="E1691" s="13" t="s">
        <v>4358</v>
      </c>
      <c r="F1691" s="32" t="s">
        <v>469</v>
      </c>
      <c r="G1691" s="11" t="s">
        <v>18</v>
      </c>
      <c r="H1691" s="28">
        <v>120000000</v>
      </c>
      <c r="I1691" s="28">
        <v>0</v>
      </c>
      <c r="J1691" s="28">
        <v>0</v>
      </c>
      <c r="K1691" s="103">
        <f t="shared" si="57"/>
        <v>120000000</v>
      </c>
      <c r="L1691" s="63"/>
    </row>
    <row r="1692" spans="1:12" ht="18" customHeight="1">
      <c r="A1692" s="11">
        <v>1686</v>
      </c>
      <c r="B1692" s="11" t="s">
        <v>147</v>
      </c>
      <c r="C1692" s="11" t="s">
        <v>155</v>
      </c>
      <c r="D1692" s="11">
        <v>7</v>
      </c>
      <c r="E1692" s="13" t="s">
        <v>4366</v>
      </c>
      <c r="F1692" s="11" t="s">
        <v>419</v>
      </c>
      <c r="G1692" s="11" t="s">
        <v>0</v>
      </c>
      <c r="H1692" s="28">
        <v>429766000</v>
      </c>
      <c r="I1692" s="28">
        <v>0</v>
      </c>
      <c r="J1692" s="28">
        <v>0</v>
      </c>
      <c r="K1692" s="103">
        <f t="shared" si="57"/>
        <v>429766000</v>
      </c>
      <c r="L1692" s="63"/>
    </row>
    <row r="1693" spans="1:12" ht="18" customHeight="1">
      <c r="A1693" s="11">
        <v>1687</v>
      </c>
      <c r="B1693" s="32" t="s">
        <v>4435</v>
      </c>
      <c r="C1693" s="32" t="s">
        <v>115</v>
      </c>
      <c r="D1693" s="32">
        <v>7</v>
      </c>
      <c r="E1693" s="20" t="s">
        <v>4518</v>
      </c>
      <c r="F1693" s="32" t="s">
        <v>419</v>
      </c>
      <c r="G1693" s="32" t="s">
        <v>18</v>
      </c>
      <c r="H1693" s="68">
        <v>15000000</v>
      </c>
      <c r="I1693" s="68">
        <v>0</v>
      </c>
      <c r="J1693" s="68">
        <v>0</v>
      </c>
      <c r="K1693" s="68">
        <f t="shared" si="57"/>
        <v>15000000</v>
      </c>
      <c r="L1693" s="29"/>
    </row>
    <row r="1694" spans="1:12" ht="18" customHeight="1">
      <c r="A1694" s="11">
        <v>1688</v>
      </c>
      <c r="B1694" s="32" t="s">
        <v>4435</v>
      </c>
      <c r="C1694" s="32" t="s">
        <v>115</v>
      </c>
      <c r="D1694" s="32">
        <v>7</v>
      </c>
      <c r="E1694" s="33" t="s">
        <v>4516</v>
      </c>
      <c r="F1694" s="32" t="s">
        <v>419</v>
      </c>
      <c r="G1694" s="32" t="s">
        <v>0</v>
      </c>
      <c r="H1694" s="68">
        <v>200000000</v>
      </c>
      <c r="I1694" s="68">
        <v>0</v>
      </c>
      <c r="J1694" s="68">
        <v>0</v>
      </c>
      <c r="K1694" s="68">
        <f t="shared" si="57"/>
        <v>200000000</v>
      </c>
      <c r="L1694" s="29"/>
    </row>
    <row r="1695" spans="1:12" ht="18" customHeight="1">
      <c r="A1695" s="11">
        <v>1689</v>
      </c>
      <c r="B1695" s="32" t="s">
        <v>4435</v>
      </c>
      <c r="C1695" s="32" t="s">
        <v>115</v>
      </c>
      <c r="D1695" s="32">
        <v>7</v>
      </c>
      <c r="E1695" s="20" t="s">
        <v>4517</v>
      </c>
      <c r="F1695" s="32" t="s">
        <v>419</v>
      </c>
      <c r="G1695" s="32" t="s">
        <v>18</v>
      </c>
      <c r="H1695" s="68">
        <v>50000000</v>
      </c>
      <c r="I1695" s="68">
        <v>0</v>
      </c>
      <c r="J1695" s="68">
        <v>0</v>
      </c>
      <c r="K1695" s="68">
        <f t="shared" si="57"/>
        <v>50000000</v>
      </c>
      <c r="L1695" s="29"/>
    </row>
    <row r="1696" spans="1:12" ht="18" customHeight="1">
      <c r="A1696" s="11">
        <v>1690</v>
      </c>
      <c r="B1696" s="32" t="s">
        <v>4435</v>
      </c>
      <c r="C1696" s="32" t="s">
        <v>4454</v>
      </c>
      <c r="D1696" s="32">
        <v>7</v>
      </c>
      <c r="E1696" s="33" t="s">
        <v>4519</v>
      </c>
      <c r="F1696" s="32" t="s">
        <v>417</v>
      </c>
      <c r="G1696" s="32" t="s">
        <v>26</v>
      </c>
      <c r="H1696" s="68">
        <v>25589245</v>
      </c>
      <c r="I1696" s="68"/>
      <c r="J1696" s="68"/>
      <c r="K1696" s="68">
        <f t="shared" si="57"/>
        <v>25589245</v>
      </c>
      <c r="L1696" s="11"/>
    </row>
    <row r="1697" spans="1:12" ht="18" customHeight="1">
      <c r="A1697" s="11">
        <v>1691</v>
      </c>
      <c r="B1697" s="32" t="s">
        <v>4435</v>
      </c>
      <c r="C1697" s="32" t="s">
        <v>4471</v>
      </c>
      <c r="D1697" s="32">
        <v>7</v>
      </c>
      <c r="E1697" s="33" t="s">
        <v>4520</v>
      </c>
      <c r="F1697" s="32" t="s">
        <v>419</v>
      </c>
      <c r="G1697" s="32" t="s">
        <v>1</v>
      </c>
      <c r="H1697" s="35">
        <v>18000000</v>
      </c>
      <c r="I1697" s="35">
        <v>0</v>
      </c>
      <c r="J1697" s="35">
        <v>0</v>
      </c>
      <c r="K1697" s="68">
        <f t="shared" si="57"/>
        <v>18000000</v>
      </c>
      <c r="L1697" s="11"/>
    </row>
    <row r="1698" spans="1:12" ht="18" customHeight="1">
      <c r="A1698" s="11">
        <v>1692</v>
      </c>
      <c r="B1698" s="32" t="s">
        <v>4648</v>
      </c>
      <c r="C1698" s="32" t="s">
        <v>4652</v>
      </c>
      <c r="D1698" s="32">
        <v>7</v>
      </c>
      <c r="E1698" s="33" t="s">
        <v>4662</v>
      </c>
      <c r="F1698" s="32" t="s">
        <v>149</v>
      </c>
      <c r="G1698" s="32" t="s">
        <v>26</v>
      </c>
      <c r="H1698" s="68">
        <v>200000000</v>
      </c>
      <c r="I1698" s="68"/>
      <c r="J1698" s="68"/>
      <c r="K1698" s="68">
        <f t="shared" si="57"/>
        <v>200000000</v>
      </c>
      <c r="L1698" s="11"/>
    </row>
    <row r="1699" spans="1:12" ht="18" customHeight="1">
      <c r="A1699" s="11">
        <v>1693</v>
      </c>
      <c r="B1699" s="57" t="s">
        <v>21</v>
      </c>
      <c r="C1699" s="57" t="s">
        <v>115</v>
      </c>
      <c r="D1699" s="57">
        <v>8</v>
      </c>
      <c r="E1699" s="13" t="s">
        <v>515</v>
      </c>
      <c r="F1699" s="57" t="s">
        <v>419</v>
      </c>
      <c r="G1699" s="57" t="s">
        <v>26</v>
      </c>
      <c r="H1699" s="72">
        <v>31772912</v>
      </c>
      <c r="I1699" s="72"/>
      <c r="J1699" s="72"/>
      <c r="K1699" s="72">
        <f t="shared" si="57"/>
        <v>31772912</v>
      </c>
      <c r="L1699" s="12"/>
    </row>
    <row r="1700" spans="1:12" ht="18" customHeight="1">
      <c r="A1700" s="11">
        <v>1694</v>
      </c>
      <c r="B1700" s="32" t="s">
        <v>36</v>
      </c>
      <c r="C1700" s="11" t="s">
        <v>524</v>
      </c>
      <c r="D1700" s="32">
        <v>8</v>
      </c>
      <c r="E1700" s="22" t="s">
        <v>875</v>
      </c>
      <c r="F1700" s="32" t="s">
        <v>469</v>
      </c>
      <c r="G1700" s="32" t="s">
        <v>26</v>
      </c>
      <c r="H1700" s="45">
        <v>60000000</v>
      </c>
      <c r="I1700" s="45"/>
      <c r="J1700" s="45"/>
      <c r="K1700" s="45">
        <f t="shared" si="57"/>
        <v>60000000</v>
      </c>
      <c r="L1700" s="29"/>
    </row>
    <row r="1701" spans="1:12" ht="18" customHeight="1">
      <c r="A1701" s="11">
        <v>1695</v>
      </c>
      <c r="B1701" s="32" t="s">
        <v>36</v>
      </c>
      <c r="C1701" s="11" t="s">
        <v>524</v>
      </c>
      <c r="D1701" s="32">
        <v>8</v>
      </c>
      <c r="E1701" s="22" t="s">
        <v>874</v>
      </c>
      <c r="F1701" s="32" t="s">
        <v>469</v>
      </c>
      <c r="G1701" s="32" t="s">
        <v>26</v>
      </c>
      <c r="H1701" s="45">
        <v>100000000</v>
      </c>
      <c r="I1701" s="45"/>
      <c r="J1701" s="45"/>
      <c r="K1701" s="45">
        <f t="shared" si="57"/>
        <v>100000000</v>
      </c>
      <c r="L1701" s="29"/>
    </row>
    <row r="1702" spans="1:12" ht="18" customHeight="1">
      <c r="A1702" s="11">
        <v>1696</v>
      </c>
      <c r="B1702" s="32" t="s">
        <v>36</v>
      </c>
      <c r="C1702" s="11" t="s">
        <v>524</v>
      </c>
      <c r="D1702" s="32">
        <v>8</v>
      </c>
      <c r="E1702" s="22" t="s">
        <v>873</v>
      </c>
      <c r="F1702" s="32" t="s">
        <v>469</v>
      </c>
      <c r="G1702" s="32" t="s">
        <v>26</v>
      </c>
      <c r="H1702" s="45">
        <v>200000000</v>
      </c>
      <c r="I1702" s="45"/>
      <c r="J1702" s="45"/>
      <c r="K1702" s="45">
        <f t="shared" si="57"/>
        <v>200000000</v>
      </c>
      <c r="L1702" s="29"/>
    </row>
    <row r="1703" spans="1:12" ht="18" customHeight="1">
      <c r="A1703" s="11">
        <v>1697</v>
      </c>
      <c r="B1703" s="32" t="s">
        <v>36</v>
      </c>
      <c r="C1703" s="11" t="s">
        <v>524</v>
      </c>
      <c r="D1703" s="32">
        <v>8</v>
      </c>
      <c r="E1703" s="22" t="s">
        <v>878</v>
      </c>
      <c r="F1703" s="32" t="s">
        <v>469</v>
      </c>
      <c r="G1703" s="32" t="s">
        <v>26</v>
      </c>
      <c r="H1703" s="45">
        <v>60000000</v>
      </c>
      <c r="I1703" s="45"/>
      <c r="J1703" s="45"/>
      <c r="K1703" s="45">
        <f t="shared" si="57"/>
        <v>60000000</v>
      </c>
      <c r="L1703" s="29"/>
    </row>
    <row r="1704" spans="1:12" ht="18" customHeight="1">
      <c r="A1704" s="11">
        <v>1698</v>
      </c>
      <c r="B1704" s="32" t="s">
        <v>36</v>
      </c>
      <c r="C1704" s="11" t="s">
        <v>524</v>
      </c>
      <c r="D1704" s="32">
        <v>8</v>
      </c>
      <c r="E1704" s="22" t="s">
        <v>877</v>
      </c>
      <c r="F1704" s="32" t="s">
        <v>469</v>
      </c>
      <c r="G1704" s="32" t="s">
        <v>26</v>
      </c>
      <c r="H1704" s="45">
        <v>100000000</v>
      </c>
      <c r="I1704" s="45"/>
      <c r="J1704" s="45"/>
      <c r="K1704" s="45">
        <f t="shared" si="57"/>
        <v>100000000</v>
      </c>
      <c r="L1704" s="29"/>
    </row>
    <row r="1705" spans="1:12" ht="18" customHeight="1">
      <c r="A1705" s="11">
        <v>1699</v>
      </c>
      <c r="B1705" s="32" t="s">
        <v>36</v>
      </c>
      <c r="C1705" s="11" t="s">
        <v>524</v>
      </c>
      <c r="D1705" s="32">
        <v>8</v>
      </c>
      <c r="E1705" s="22" t="s">
        <v>876</v>
      </c>
      <c r="F1705" s="32" t="s">
        <v>469</v>
      </c>
      <c r="G1705" s="32" t="s">
        <v>26</v>
      </c>
      <c r="H1705" s="45">
        <v>200000000</v>
      </c>
      <c r="I1705" s="45"/>
      <c r="J1705" s="45"/>
      <c r="K1705" s="45">
        <f t="shared" si="57"/>
        <v>200000000</v>
      </c>
      <c r="L1705" s="29"/>
    </row>
    <row r="1706" spans="1:12" ht="18" customHeight="1">
      <c r="A1706" s="11">
        <v>1700</v>
      </c>
      <c r="B1706" s="32" t="s">
        <v>36</v>
      </c>
      <c r="C1706" s="32" t="s">
        <v>27</v>
      </c>
      <c r="D1706" s="32">
        <v>8</v>
      </c>
      <c r="E1706" s="39" t="s">
        <v>871</v>
      </c>
      <c r="F1706" s="32" t="s">
        <v>419</v>
      </c>
      <c r="G1706" s="32" t="s">
        <v>18</v>
      </c>
      <c r="H1706" s="45">
        <v>2200000000</v>
      </c>
      <c r="I1706" s="45"/>
      <c r="J1706" s="45"/>
      <c r="K1706" s="45">
        <f t="shared" si="57"/>
        <v>2200000000</v>
      </c>
      <c r="L1706" s="29"/>
    </row>
    <row r="1707" spans="1:12" ht="18" customHeight="1">
      <c r="A1707" s="11">
        <v>1701</v>
      </c>
      <c r="B1707" s="32" t="s">
        <v>36</v>
      </c>
      <c r="C1707" s="32" t="s">
        <v>27</v>
      </c>
      <c r="D1707" s="32">
        <v>8</v>
      </c>
      <c r="E1707" s="39" t="s">
        <v>872</v>
      </c>
      <c r="F1707" s="32" t="s">
        <v>419</v>
      </c>
      <c r="G1707" s="32" t="s">
        <v>26</v>
      </c>
      <c r="H1707" s="45">
        <v>50000000</v>
      </c>
      <c r="I1707" s="45"/>
      <c r="J1707" s="45"/>
      <c r="K1707" s="45">
        <f t="shared" si="57"/>
        <v>50000000</v>
      </c>
      <c r="L1707" s="29"/>
    </row>
    <row r="1708" spans="1:12" ht="18" customHeight="1">
      <c r="A1708" s="11">
        <v>1702</v>
      </c>
      <c r="B1708" s="32" t="s">
        <v>889</v>
      </c>
      <c r="C1708" s="32" t="s">
        <v>47</v>
      </c>
      <c r="D1708" s="32">
        <v>8</v>
      </c>
      <c r="E1708" s="58" t="s">
        <v>1236</v>
      </c>
      <c r="F1708" s="32" t="s">
        <v>25</v>
      </c>
      <c r="G1708" s="32" t="s">
        <v>26</v>
      </c>
      <c r="H1708" s="45">
        <v>30000000</v>
      </c>
      <c r="I1708" s="45"/>
      <c r="J1708" s="45"/>
      <c r="K1708" s="103">
        <f t="shared" si="57"/>
        <v>30000000</v>
      </c>
      <c r="L1708" s="29"/>
    </row>
    <row r="1709" spans="1:12" ht="18" customHeight="1">
      <c r="A1709" s="11">
        <v>1703</v>
      </c>
      <c r="B1709" s="32" t="s">
        <v>889</v>
      </c>
      <c r="C1709" s="11" t="s">
        <v>170</v>
      </c>
      <c r="D1709" s="11">
        <v>8</v>
      </c>
      <c r="E1709" s="13" t="s">
        <v>1237</v>
      </c>
      <c r="F1709" s="32" t="s">
        <v>417</v>
      </c>
      <c r="G1709" s="32" t="s">
        <v>18</v>
      </c>
      <c r="H1709" s="15">
        <v>95000000</v>
      </c>
      <c r="I1709" s="15">
        <v>500000</v>
      </c>
      <c r="J1709" s="15">
        <v>0</v>
      </c>
      <c r="K1709" s="103">
        <f t="shared" si="57"/>
        <v>95500000</v>
      </c>
      <c r="L1709" s="11"/>
    </row>
    <row r="1710" spans="1:12" ht="18" customHeight="1">
      <c r="A1710" s="11">
        <v>1704</v>
      </c>
      <c r="B1710" s="32" t="s">
        <v>889</v>
      </c>
      <c r="C1710" s="32" t="s">
        <v>506</v>
      </c>
      <c r="D1710" s="32">
        <v>8</v>
      </c>
      <c r="E1710" s="58" t="s">
        <v>1238</v>
      </c>
      <c r="F1710" s="32" t="s">
        <v>417</v>
      </c>
      <c r="G1710" s="32" t="s">
        <v>26</v>
      </c>
      <c r="H1710" s="45">
        <v>126614670</v>
      </c>
      <c r="I1710" s="45"/>
      <c r="J1710" s="45"/>
      <c r="K1710" s="103">
        <f t="shared" si="57"/>
        <v>126614670</v>
      </c>
      <c r="L1710" s="11"/>
    </row>
    <row r="1711" spans="1:12" ht="18" customHeight="1">
      <c r="A1711" s="11">
        <v>1705</v>
      </c>
      <c r="B1711" s="32" t="s">
        <v>889</v>
      </c>
      <c r="C1711" s="32" t="s">
        <v>1228</v>
      </c>
      <c r="D1711" s="32">
        <v>8</v>
      </c>
      <c r="E1711" s="58" t="s">
        <v>1239</v>
      </c>
      <c r="F1711" s="32" t="s">
        <v>149</v>
      </c>
      <c r="G1711" s="32" t="s">
        <v>26</v>
      </c>
      <c r="H1711" s="45">
        <v>180000000</v>
      </c>
      <c r="I1711" s="45">
        <v>0</v>
      </c>
      <c r="J1711" s="45">
        <v>0</v>
      </c>
      <c r="K1711" s="103">
        <f t="shared" si="57"/>
        <v>180000000</v>
      </c>
      <c r="L1711" s="32"/>
    </row>
    <row r="1712" spans="1:12" ht="18" customHeight="1">
      <c r="A1712" s="11">
        <v>1706</v>
      </c>
      <c r="B1712" s="32" t="s">
        <v>1248</v>
      </c>
      <c r="C1712" s="57" t="s">
        <v>122</v>
      </c>
      <c r="D1712" s="57">
        <v>8</v>
      </c>
      <c r="E1712" s="58" t="s">
        <v>1414</v>
      </c>
      <c r="F1712" s="57" t="s">
        <v>419</v>
      </c>
      <c r="G1712" s="57" t="s">
        <v>18</v>
      </c>
      <c r="H1712" s="72">
        <v>50000000</v>
      </c>
      <c r="I1712" s="72"/>
      <c r="J1712" s="72"/>
      <c r="K1712" s="35">
        <f t="shared" si="57"/>
        <v>50000000</v>
      </c>
      <c r="L1712" s="57"/>
    </row>
    <row r="1713" spans="1:12" ht="18" customHeight="1">
      <c r="A1713" s="11">
        <v>1707</v>
      </c>
      <c r="B1713" s="57" t="s">
        <v>1418</v>
      </c>
      <c r="C1713" s="57" t="s">
        <v>1451</v>
      </c>
      <c r="D1713" s="57">
        <v>8</v>
      </c>
      <c r="E1713" s="58" t="s">
        <v>1551</v>
      </c>
      <c r="F1713" s="57" t="s">
        <v>149</v>
      </c>
      <c r="G1713" s="57" t="s">
        <v>26</v>
      </c>
      <c r="H1713" s="72">
        <v>77000000</v>
      </c>
      <c r="I1713" s="72">
        <v>0</v>
      </c>
      <c r="J1713" s="72">
        <v>0</v>
      </c>
      <c r="K1713" s="72">
        <f t="shared" si="57"/>
        <v>77000000</v>
      </c>
      <c r="L1713" s="12"/>
    </row>
    <row r="1714" spans="1:12" ht="18" customHeight="1">
      <c r="A1714" s="11">
        <v>1708</v>
      </c>
      <c r="B1714" s="57" t="s">
        <v>1418</v>
      </c>
      <c r="C1714" s="57" t="s">
        <v>1228</v>
      </c>
      <c r="D1714" s="57">
        <v>8</v>
      </c>
      <c r="E1714" s="58" t="s">
        <v>1552</v>
      </c>
      <c r="F1714" s="57" t="s">
        <v>417</v>
      </c>
      <c r="G1714" s="57" t="s">
        <v>26</v>
      </c>
      <c r="H1714" s="72">
        <v>25000000</v>
      </c>
      <c r="I1714" s="72"/>
      <c r="J1714" s="72"/>
      <c r="K1714" s="72">
        <f t="shared" si="57"/>
        <v>25000000</v>
      </c>
      <c r="L1714" s="12"/>
    </row>
    <row r="1715" spans="1:12" ht="18" customHeight="1">
      <c r="A1715" s="11">
        <v>1709</v>
      </c>
      <c r="B1715" s="32" t="s">
        <v>1556</v>
      </c>
      <c r="C1715" s="32" t="s">
        <v>1574</v>
      </c>
      <c r="D1715" s="32">
        <v>8</v>
      </c>
      <c r="E1715" s="33" t="s">
        <v>1580</v>
      </c>
      <c r="F1715" s="32" t="s">
        <v>417</v>
      </c>
      <c r="G1715" s="32" t="s">
        <v>1</v>
      </c>
      <c r="H1715" s="68">
        <v>18400000</v>
      </c>
      <c r="I1715" s="68">
        <v>0</v>
      </c>
      <c r="J1715" s="68">
        <v>0</v>
      </c>
      <c r="K1715" s="68">
        <f t="shared" ref="K1715:K1746" si="58">H1715+I1715+J1715</f>
        <v>18400000</v>
      </c>
      <c r="L1715" s="29"/>
    </row>
    <row r="1716" spans="1:12" ht="18" customHeight="1">
      <c r="A1716" s="11">
        <v>1710</v>
      </c>
      <c r="B1716" s="32" t="s">
        <v>1556</v>
      </c>
      <c r="C1716" s="32" t="s">
        <v>1574</v>
      </c>
      <c r="D1716" s="32">
        <v>8</v>
      </c>
      <c r="E1716" s="33" t="s">
        <v>1579</v>
      </c>
      <c r="F1716" s="32" t="s">
        <v>417</v>
      </c>
      <c r="G1716" s="32" t="s">
        <v>26</v>
      </c>
      <c r="H1716" s="68">
        <v>678900000</v>
      </c>
      <c r="I1716" s="68">
        <v>0</v>
      </c>
      <c r="J1716" s="68">
        <v>0</v>
      </c>
      <c r="K1716" s="68">
        <f t="shared" si="58"/>
        <v>678900000</v>
      </c>
      <c r="L1716" s="11"/>
    </row>
    <row r="1717" spans="1:12" ht="18" customHeight="1">
      <c r="A1717" s="11">
        <v>1711</v>
      </c>
      <c r="B1717" s="32" t="s">
        <v>182</v>
      </c>
      <c r="C1717" s="32" t="s">
        <v>1577</v>
      </c>
      <c r="D1717" s="32">
        <v>8</v>
      </c>
      <c r="E1717" s="33" t="s">
        <v>1578</v>
      </c>
      <c r="F1717" s="32" t="s">
        <v>25</v>
      </c>
      <c r="G1717" s="32" t="s">
        <v>18</v>
      </c>
      <c r="H1717" s="45">
        <v>1600000000</v>
      </c>
      <c r="I1717" s="45">
        <v>0</v>
      </c>
      <c r="J1717" s="45">
        <v>0</v>
      </c>
      <c r="K1717" s="103">
        <f t="shared" si="58"/>
        <v>1600000000</v>
      </c>
      <c r="L1717" s="29"/>
    </row>
    <row r="1718" spans="1:12" ht="18" customHeight="1">
      <c r="A1718" s="11">
        <v>1712</v>
      </c>
      <c r="B1718" s="32" t="s">
        <v>58</v>
      </c>
      <c r="C1718" s="11" t="s">
        <v>1638</v>
      </c>
      <c r="D1718" s="32">
        <v>8</v>
      </c>
      <c r="E1718" s="20" t="s">
        <v>1893</v>
      </c>
      <c r="F1718" s="32" t="s">
        <v>419</v>
      </c>
      <c r="G1718" s="32" t="s">
        <v>0</v>
      </c>
      <c r="H1718" s="45">
        <v>45000000</v>
      </c>
      <c r="I1718" s="45"/>
      <c r="J1718" s="45"/>
      <c r="K1718" s="45">
        <f t="shared" si="58"/>
        <v>45000000</v>
      </c>
      <c r="L1718" s="29"/>
    </row>
    <row r="1719" spans="1:12" ht="18" customHeight="1">
      <c r="A1719" s="11">
        <v>1713</v>
      </c>
      <c r="B1719" s="11" t="s">
        <v>68</v>
      </c>
      <c r="C1719" s="11" t="s">
        <v>1638</v>
      </c>
      <c r="D1719" s="11">
        <v>8</v>
      </c>
      <c r="E1719" s="20" t="s">
        <v>1892</v>
      </c>
      <c r="F1719" s="11" t="s">
        <v>442</v>
      </c>
      <c r="G1719" s="11" t="s">
        <v>18</v>
      </c>
      <c r="H1719" s="28">
        <v>50000000</v>
      </c>
      <c r="I1719" s="28"/>
      <c r="J1719" s="28"/>
      <c r="K1719" s="28">
        <f t="shared" si="58"/>
        <v>50000000</v>
      </c>
      <c r="L1719" s="153"/>
    </row>
    <row r="1720" spans="1:12" ht="18" customHeight="1">
      <c r="A1720" s="11">
        <v>1714</v>
      </c>
      <c r="B1720" s="57" t="s">
        <v>58</v>
      </c>
      <c r="C1720" s="11" t="s">
        <v>1638</v>
      </c>
      <c r="D1720" s="57">
        <v>8</v>
      </c>
      <c r="E1720" s="58" t="s">
        <v>1897</v>
      </c>
      <c r="F1720" s="57" t="s">
        <v>419</v>
      </c>
      <c r="G1720" s="57" t="s">
        <v>0</v>
      </c>
      <c r="H1720" s="103">
        <v>70000000</v>
      </c>
      <c r="I1720" s="103"/>
      <c r="J1720" s="103"/>
      <c r="K1720" s="103">
        <f t="shared" si="58"/>
        <v>70000000</v>
      </c>
      <c r="L1720" s="69"/>
    </row>
    <row r="1721" spans="1:12" ht="18" customHeight="1">
      <c r="A1721" s="11">
        <v>1715</v>
      </c>
      <c r="B1721" s="57" t="s">
        <v>58</v>
      </c>
      <c r="C1721" s="11" t="s">
        <v>1638</v>
      </c>
      <c r="D1721" s="57">
        <v>8</v>
      </c>
      <c r="E1721" s="58" t="s">
        <v>1896</v>
      </c>
      <c r="F1721" s="57" t="s">
        <v>419</v>
      </c>
      <c r="G1721" s="57" t="s">
        <v>0</v>
      </c>
      <c r="H1721" s="103">
        <v>100000000</v>
      </c>
      <c r="I1721" s="103"/>
      <c r="J1721" s="103"/>
      <c r="K1721" s="103">
        <f t="shared" si="58"/>
        <v>100000000</v>
      </c>
      <c r="L1721" s="69"/>
    </row>
    <row r="1722" spans="1:12" ht="18" customHeight="1">
      <c r="A1722" s="11">
        <v>1716</v>
      </c>
      <c r="B1722" s="57" t="s">
        <v>58</v>
      </c>
      <c r="C1722" s="11" t="s">
        <v>1638</v>
      </c>
      <c r="D1722" s="57">
        <v>8</v>
      </c>
      <c r="E1722" s="58" t="s">
        <v>1895</v>
      </c>
      <c r="F1722" s="57" t="s">
        <v>417</v>
      </c>
      <c r="G1722" s="57" t="s">
        <v>0</v>
      </c>
      <c r="H1722" s="103">
        <v>200000000</v>
      </c>
      <c r="I1722" s="103"/>
      <c r="J1722" s="103"/>
      <c r="K1722" s="103">
        <f t="shared" si="58"/>
        <v>200000000</v>
      </c>
      <c r="L1722" s="69"/>
    </row>
    <row r="1723" spans="1:12" ht="18" customHeight="1">
      <c r="A1723" s="11">
        <v>1717</v>
      </c>
      <c r="B1723" s="57" t="s">
        <v>58</v>
      </c>
      <c r="C1723" s="11" t="s">
        <v>1638</v>
      </c>
      <c r="D1723" s="57">
        <v>8</v>
      </c>
      <c r="E1723" s="58" t="s">
        <v>1894</v>
      </c>
      <c r="F1723" s="57" t="s">
        <v>419</v>
      </c>
      <c r="G1723" s="57" t="s">
        <v>0</v>
      </c>
      <c r="H1723" s="103">
        <v>1950000000</v>
      </c>
      <c r="I1723" s="103"/>
      <c r="J1723" s="103"/>
      <c r="K1723" s="103">
        <f t="shared" si="58"/>
        <v>1950000000</v>
      </c>
      <c r="L1723" s="69"/>
    </row>
    <row r="1724" spans="1:12" ht="18" customHeight="1">
      <c r="A1724" s="11">
        <v>1718</v>
      </c>
      <c r="B1724" s="11" t="s">
        <v>68</v>
      </c>
      <c r="C1724" s="32" t="s">
        <v>63</v>
      </c>
      <c r="D1724" s="155">
        <v>8</v>
      </c>
      <c r="E1724" s="104" t="s">
        <v>4697</v>
      </c>
      <c r="F1724" s="32" t="s">
        <v>419</v>
      </c>
      <c r="G1724" s="32" t="s">
        <v>18</v>
      </c>
      <c r="H1724" s="133">
        <v>1600000000</v>
      </c>
      <c r="I1724" s="68"/>
      <c r="J1724" s="68"/>
      <c r="K1724" s="68">
        <f t="shared" si="58"/>
        <v>1600000000</v>
      </c>
      <c r="L1724" s="34"/>
    </row>
    <row r="1725" spans="1:12" ht="18" customHeight="1">
      <c r="A1725" s="11">
        <v>1719</v>
      </c>
      <c r="B1725" s="32" t="s">
        <v>68</v>
      </c>
      <c r="C1725" s="57" t="s">
        <v>1642</v>
      </c>
      <c r="D1725" s="32">
        <v>8</v>
      </c>
      <c r="E1725" s="33" t="s">
        <v>1898</v>
      </c>
      <c r="F1725" s="32" t="s">
        <v>419</v>
      </c>
      <c r="G1725" s="32" t="s">
        <v>0</v>
      </c>
      <c r="H1725" s="132">
        <v>200000000</v>
      </c>
      <c r="I1725" s="45">
        <v>0</v>
      </c>
      <c r="J1725" s="45">
        <v>0</v>
      </c>
      <c r="K1725" s="45">
        <f t="shared" si="58"/>
        <v>200000000</v>
      </c>
      <c r="L1725" s="29"/>
    </row>
    <row r="1726" spans="1:12" ht="18" customHeight="1">
      <c r="A1726" s="11">
        <v>1720</v>
      </c>
      <c r="B1726" s="57" t="s">
        <v>58</v>
      </c>
      <c r="C1726" s="32" t="s">
        <v>59</v>
      </c>
      <c r="D1726" s="32">
        <v>8</v>
      </c>
      <c r="E1726" s="33" t="s">
        <v>1899</v>
      </c>
      <c r="F1726" s="32" t="s">
        <v>417</v>
      </c>
      <c r="G1726" s="32" t="s">
        <v>1</v>
      </c>
      <c r="H1726" s="45">
        <v>900000000</v>
      </c>
      <c r="I1726" s="45"/>
      <c r="J1726" s="45"/>
      <c r="K1726" s="45">
        <f t="shared" si="58"/>
        <v>900000000</v>
      </c>
      <c r="L1726" s="32"/>
    </row>
    <row r="1727" spans="1:12" ht="18" customHeight="1">
      <c r="A1727" s="11">
        <v>1721</v>
      </c>
      <c r="B1727" s="57" t="s">
        <v>58</v>
      </c>
      <c r="C1727" s="57" t="s">
        <v>66</v>
      </c>
      <c r="D1727" s="57">
        <v>8</v>
      </c>
      <c r="E1727" s="58" t="s">
        <v>4700</v>
      </c>
      <c r="F1727" s="57" t="s">
        <v>417</v>
      </c>
      <c r="G1727" s="57" t="s">
        <v>18</v>
      </c>
      <c r="H1727" s="103">
        <v>430000000</v>
      </c>
      <c r="I1727" s="103"/>
      <c r="J1727" s="103"/>
      <c r="K1727" s="103">
        <f t="shared" si="58"/>
        <v>430000000</v>
      </c>
      <c r="L1727" s="82"/>
    </row>
    <row r="1728" spans="1:12" ht="18" customHeight="1">
      <c r="A1728" s="11">
        <v>1722</v>
      </c>
      <c r="B1728" s="57" t="s">
        <v>58</v>
      </c>
      <c r="C1728" s="57" t="s">
        <v>66</v>
      </c>
      <c r="D1728" s="57">
        <v>8</v>
      </c>
      <c r="E1728" s="58" t="s">
        <v>4701</v>
      </c>
      <c r="F1728" s="57" t="s">
        <v>419</v>
      </c>
      <c r="G1728" s="57" t="s">
        <v>18</v>
      </c>
      <c r="H1728" s="103">
        <v>70000000</v>
      </c>
      <c r="I1728" s="103"/>
      <c r="J1728" s="103"/>
      <c r="K1728" s="103">
        <f t="shared" si="58"/>
        <v>70000000</v>
      </c>
      <c r="L1728" s="90"/>
    </row>
    <row r="1729" spans="1:12" ht="18" customHeight="1">
      <c r="A1729" s="11">
        <v>1723</v>
      </c>
      <c r="B1729" s="57" t="s">
        <v>58</v>
      </c>
      <c r="C1729" s="57" t="s">
        <v>66</v>
      </c>
      <c r="D1729" s="57">
        <v>8</v>
      </c>
      <c r="E1729" s="58" t="s">
        <v>1901</v>
      </c>
      <c r="F1729" s="57" t="s">
        <v>417</v>
      </c>
      <c r="G1729" s="57" t="s">
        <v>18</v>
      </c>
      <c r="H1729" s="103">
        <v>100246553</v>
      </c>
      <c r="I1729" s="103"/>
      <c r="J1729" s="103"/>
      <c r="K1729" s="103">
        <f t="shared" si="58"/>
        <v>100246553</v>
      </c>
      <c r="L1729" s="29"/>
    </row>
    <row r="1730" spans="1:12" ht="18" customHeight="1">
      <c r="A1730" s="11">
        <v>1724</v>
      </c>
      <c r="B1730" s="57" t="s">
        <v>58</v>
      </c>
      <c r="C1730" s="57" t="s">
        <v>66</v>
      </c>
      <c r="D1730" s="57">
        <v>8</v>
      </c>
      <c r="E1730" s="58" t="s">
        <v>1903</v>
      </c>
      <c r="F1730" s="57" t="s">
        <v>419</v>
      </c>
      <c r="G1730" s="57" t="s">
        <v>18</v>
      </c>
      <c r="H1730" s="103">
        <v>59639063</v>
      </c>
      <c r="I1730" s="103"/>
      <c r="J1730" s="103"/>
      <c r="K1730" s="103">
        <f t="shared" si="58"/>
        <v>59639063</v>
      </c>
      <c r="L1730" s="29"/>
    </row>
    <row r="1731" spans="1:12" ht="18" customHeight="1">
      <c r="A1731" s="11">
        <v>1725</v>
      </c>
      <c r="B1731" s="57" t="s">
        <v>58</v>
      </c>
      <c r="C1731" s="57" t="s">
        <v>66</v>
      </c>
      <c r="D1731" s="57">
        <v>8</v>
      </c>
      <c r="E1731" s="58" t="s">
        <v>1902</v>
      </c>
      <c r="F1731" s="57" t="s">
        <v>419</v>
      </c>
      <c r="G1731" s="57" t="s">
        <v>18</v>
      </c>
      <c r="H1731" s="103">
        <v>54100000</v>
      </c>
      <c r="I1731" s="103"/>
      <c r="J1731" s="103"/>
      <c r="K1731" s="103">
        <f t="shared" si="58"/>
        <v>54100000</v>
      </c>
      <c r="L1731" s="29"/>
    </row>
    <row r="1732" spans="1:12" ht="18" customHeight="1">
      <c r="A1732" s="11">
        <v>1726</v>
      </c>
      <c r="B1732" s="57" t="s">
        <v>58</v>
      </c>
      <c r="C1732" s="57" t="s">
        <v>66</v>
      </c>
      <c r="D1732" s="57">
        <v>8</v>
      </c>
      <c r="E1732" s="58" t="s">
        <v>1904</v>
      </c>
      <c r="F1732" s="57" t="s">
        <v>417</v>
      </c>
      <c r="G1732" s="57" t="s">
        <v>0</v>
      </c>
      <c r="H1732" s="103">
        <v>180000000</v>
      </c>
      <c r="I1732" s="103"/>
      <c r="J1732" s="103"/>
      <c r="K1732" s="103">
        <f t="shared" si="58"/>
        <v>180000000</v>
      </c>
      <c r="L1732" s="29"/>
    </row>
    <row r="1733" spans="1:12" ht="18" customHeight="1">
      <c r="A1733" s="11">
        <v>1727</v>
      </c>
      <c r="B1733" s="57" t="s">
        <v>58</v>
      </c>
      <c r="C1733" s="57" t="s">
        <v>66</v>
      </c>
      <c r="D1733" s="57">
        <v>8</v>
      </c>
      <c r="E1733" s="58" t="s">
        <v>1900</v>
      </c>
      <c r="F1733" s="57" t="s">
        <v>417</v>
      </c>
      <c r="G1733" s="57" t="s">
        <v>18</v>
      </c>
      <c r="H1733" s="103">
        <v>9921000</v>
      </c>
      <c r="I1733" s="103"/>
      <c r="J1733" s="103"/>
      <c r="K1733" s="103">
        <f t="shared" si="58"/>
        <v>9921000</v>
      </c>
      <c r="L1733" s="29"/>
    </row>
    <row r="1734" spans="1:12" ht="18" customHeight="1">
      <c r="A1734" s="11">
        <v>1728</v>
      </c>
      <c r="B1734" s="59" t="s">
        <v>1919</v>
      </c>
      <c r="C1734" s="59" t="s">
        <v>1928</v>
      </c>
      <c r="D1734" s="59">
        <v>8</v>
      </c>
      <c r="E1734" s="53" t="s">
        <v>2067</v>
      </c>
      <c r="F1734" s="59" t="s">
        <v>419</v>
      </c>
      <c r="G1734" s="59" t="s">
        <v>18</v>
      </c>
      <c r="H1734" s="165">
        <v>68669000</v>
      </c>
      <c r="I1734" s="165">
        <v>0</v>
      </c>
      <c r="J1734" s="165">
        <v>0</v>
      </c>
      <c r="K1734" s="165">
        <f t="shared" si="58"/>
        <v>68669000</v>
      </c>
      <c r="L1734" s="29"/>
    </row>
    <row r="1735" spans="1:12" ht="18" customHeight="1">
      <c r="A1735" s="11">
        <v>1729</v>
      </c>
      <c r="B1735" s="59" t="s">
        <v>1919</v>
      </c>
      <c r="C1735" s="46" t="s">
        <v>1432</v>
      </c>
      <c r="D1735" s="46">
        <v>8</v>
      </c>
      <c r="E1735" s="53" t="s">
        <v>2068</v>
      </c>
      <c r="F1735" s="59" t="s">
        <v>419</v>
      </c>
      <c r="G1735" s="59" t="s">
        <v>26</v>
      </c>
      <c r="H1735" s="165">
        <v>254061000</v>
      </c>
      <c r="I1735" s="165">
        <v>0</v>
      </c>
      <c r="J1735" s="165">
        <v>0</v>
      </c>
      <c r="K1735" s="165">
        <f t="shared" si="58"/>
        <v>254061000</v>
      </c>
      <c r="L1735" s="29"/>
    </row>
    <row r="1736" spans="1:12" ht="18" customHeight="1">
      <c r="A1736" s="11">
        <v>1730</v>
      </c>
      <c r="B1736" s="59" t="s">
        <v>1919</v>
      </c>
      <c r="C1736" s="46" t="s">
        <v>1432</v>
      </c>
      <c r="D1736" s="46">
        <v>8</v>
      </c>
      <c r="E1736" s="53" t="s">
        <v>2069</v>
      </c>
      <c r="F1736" s="59" t="s">
        <v>419</v>
      </c>
      <c r="G1736" s="59" t="s">
        <v>26</v>
      </c>
      <c r="H1736" s="165">
        <v>202342000</v>
      </c>
      <c r="I1736" s="165">
        <v>0</v>
      </c>
      <c r="J1736" s="165">
        <v>0</v>
      </c>
      <c r="K1736" s="165">
        <f t="shared" si="58"/>
        <v>202342000</v>
      </c>
      <c r="L1736" s="29"/>
    </row>
    <row r="1737" spans="1:12" ht="18" customHeight="1">
      <c r="A1737" s="11">
        <v>1731</v>
      </c>
      <c r="B1737" s="59" t="s">
        <v>1919</v>
      </c>
      <c r="C1737" s="46" t="s">
        <v>1432</v>
      </c>
      <c r="D1737" s="46">
        <v>8</v>
      </c>
      <c r="E1737" s="53" t="s">
        <v>2070</v>
      </c>
      <c r="F1737" s="59" t="s">
        <v>419</v>
      </c>
      <c r="G1737" s="59" t="s">
        <v>26</v>
      </c>
      <c r="H1737" s="165">
        <v>325310000</v>
      </c>
      <c r="I1737" s="165">
        <v>0</v>
      </c>
      <c r="J1737" s="165">
        <v>0</v>
      </c>
      <c r="K1737" s="165">
        <f t="shared" si="58"/>
        <v>325310000</v>
      </c>
      <c r="L1737" s="29"/>
    </row>
    <row r="1738" spans="1:12" ht="18" customHeight="1">
      <c r="A1738" s="11">
        <v>1732</v>
      </c>
      <c r="B1738" s="32" t="s">
        <v>2232</v>
      </c>
      <c r="C1738" s="32" t="s">
        <v>2237</v>
      </c>
      <c r="D1738" s="32">
        <v>8</v>
      </c>
      <c r="E1738" s="55" t="s">
        <v>2405</v>
      </c>
      <c r="F1738" s="32" t="s">
        <v>419</v>
      </c>
      <c r="G1738" s="32" t="s">
        <v>0</v>
      </c>
      <c r="H1738" s="45">
        <v>1000000000</v>
      </c>
      <c r="I1738" s="103">
        <v>0</v>
      </c>
      <c r="J1738" s="103">
        <v>0</v>
      </c>
      <c r="K1738" s="45">
        <f t="shared" si="58"/>
        <v>1000000000</v>
      </c>
      <c r="L1738" s="29"/>
    </row>
    <row r="1739" spans="1:12" ht="18" customHeight="1">
      <c r="A1739" s="11">
        <v>1733</v>
      </c>
      <c r="B1739" s="32" t="s">
        <v>2232</v>
      </c>
      <c r="C1739" s="32" t="s">
        <v>2237</v>
      </c>
      <c r="D1739" s="32">
        <v>8</v>
      </c>
      <c r="E1739" s="55" t="s">
        <v>2404</v>
      </c>
      <c r="F1739" s="32" t="s">
        <v>419</v>
      </c>
      <c r="G1739" s="32" t="s">
        <v>0</v>
      </c>
      <c r="H1739" s="45">
        <v>1000000000</v>
      </c>
      <c r="I1739" s="103">
        <v>0</v>
      </c>
      <c r="J1739" s="103">
        <v>0</v>
      </c>
      <c r="K1739" s="45">
        <f t="shared" si="58"/>
        <v>1000000000</v>
      </c>
      <c r="L1739" s="29"/>
    </row>
    <row r="1740" spans="1:12" ht="18" customHeight="1">
      <c r="A1740" s="11">
        <v>1734</v>
      </c>
      <c r="B1740" s="57" t="s">
        <v>79</v>
      </c>
      <c r="C1740" s="57" t="s">
        <v>83</v>
      </c>
      <c r="D1740" s="57">
        <v>8</v>
      </c>
      <c r="E1740" s="177" t="s">
        <v>2401</v>
      </c>
      <c r="F1740" s="57" t="s">
        <v>25</v>
      </c>
      <c r="G1740" s="57" t="s">
        <v>26</v>
      </c>
      <c r="H1740" s="83">
        <v>490000000</v>
      </c>
      <c r="I1740" s="103">
        <v>0</v>
      </c>
      <c r="J1740" s="103">
        <v>0</v>
      </c>
      <c r="K1740" s="83">
        <v>490000000</v>
      </c>
      <c r="L1740" s="12"/>
    </row>
    <row r="1741" spans="1:12" ht="18" customHeight="1">
      <c r="A1741" s="11">
        <v>1735</v>
      </c>
      <c r="B1741" s="57" t="s">
        <v>79</v>
      </c>
      <c r="C1741" s="57" t="s">
        <v>83</v>
      </c>
      <c r="D1741" s="57">
        <v>8</v>
      </c>
      <c r="E1741" s="177" t="s">
        <v>2400</v>
      </c>
      <c r="F1741" s="57" t="s">
        <v>25</v>
      </c>
      <c r="G1741" s="57" t="s">
        <v>26</v>
      </c>
      <c r="H1741" s="83">
        <v>490000000</v>
      </c>
      <c r="I1741" s="103">
        <v>0</v>
      </c>
      <c r="J1741" s="103">
        <v>0</v>
      </c>
      <c r="K1741" s="83">
        <v>490000000</v>
      </c>
      <c r="L1741" s="12"/>
    </row>
    <row r="1742" spans="1:12" ht="18" customHeight="1">
      <c r="A1742" s="11">
        <v>1736</v>
      </c>
      <c r="B1742" s="57" t="s">
        <v>79</v>
      </c>
      <c r="C1742" s="57" t="s">
        <v>83</v>
      </c>
      <c r="D1742" s="57">
        <v>8</v>
      </c>
      <c r="E1742" s="177" t="s">
        <v>2398</v>
      </c>
      <c r="F1742" s="57" t="s">
        <v>25</v>
      </c>
      <c r="G1742" s="57" t="s">
        <v>26</v>
      </c>
      <c r="H1742" s="83">
        <v>490000000</v>
      </c>
      <c r="I1742" s="103">
        <v>0</v>
      </c>
      <c r="J1742" s="103">
        <v>0</v>
      </c>
      <c r="K1742" s="83">
        <v>490000000</v>
      </c>
      <c r="L1742" s="12"/>
    </row>
    <row r="1743" spans="1:12" ht="18" customHeight="1">
      <c r="A1743" s="11">
        <v>1737</v>
      </c>
      <c r="B1743" s="32" t="s">
        <v>2232</v>
      </c>
      <c r="C1743" s="32" t="s">
        <v>59</v>
      </c>
      <c r="D1743" s="32">
        <v>8</v>
      </c>
      <c r="E1743" s="60" t="s">
        <v>2399</v>
      </c>
      <c r="F1743" s="32" t="s">
        <v>149</v>
      </c>
      <c r="G1743" s="32" t="s">
        <v>26</v>
      </c>
      <c r="H1743" s="83">
        <v>490000000</v>
      </c>
      <c r="I1743" s="103">
        <v>0</v>
      </c>
      <c r="J1743" s="103">
        <v>0</v>
      </c>
      <c r="K1743" s="83">
        <v>490000000</v>
      </c>
      <c r="L1743" s="29"/>
    </row>
    <row r="1744" spans="1:12" ht="18" customHeight="1">
      <c r="A1744" s="11">
        <v>1738</v>
      </c>
      <c r="B1744" s="59" t="s">
        <v>2232</v>
      </c>
      <c r="C1744" s="59" t="s">
        <v>148</v>
      </c>
      <c r="D1744" s="59">
        <v>8</v>
      </c>
      <c r="E1744" s="60" t="s">
        <v>2402</v>
      </c>
      <c r="F1744" s="32" t="s">
        <v>419</v>
      </c>
      <c r="G1744" s="59" t="s">
        <v>0</v>
      </c>
      <c r="H1744" s="132">
        <v>1121109000</v>
      </c>
      <c r="I1744" s="103">
        <v>0</v>
      </c>
      <c r="J1744" s="103">
        <v>0</v>
      </c>
      <c r="K1744" s="130">
        <f t="shared" ref="K1744:K1749" si="59">H1744+I1744+J1744</f>
        <v>1121109000</v>
      </c>
      <c r="L1744" s="29"/>
    </row>
    <row r="1745" spans="1:12" ht="18" customHeight="1">
      <c r="A1745" s="11">
        <v>1739</v>
      </c>
      <c r="B1745" s="59" t="s">
        <v>2232</v>
      </c>
      <c r="C1745" s="59" t="s">
        <v>148</v>
      </c>
      <c r="D1745" s="59">
        <v>8</v>
      </c>
      <c r="E1745" s="60" t="s">
        <v>2403</v>
      </c>
      <c r="F1745" s="32" t="s">
        <v>419</v>
      </c>
      <c r="G1745" s="59" t="s">
        <v>0</v>
      </c>
      <c r="H1745" s="132">
        <v>641000000</v>
      </c>
      <c r="I1745" s="103">
        <v>0</v>
      </c>
      <c r="J1745" s="103">
        <v>0</v>
      </c>
      <c r="K1745" s="130">
        <f t="shared" si="59"/>
        <v>641000000</v>
      </c>
      <c r="L1745" s="29"/>
    </row>
    <row r="1746" spans="1:12" ht="18" customHeight="1">
      <c r="A1746" s="11">
        <v>1740</v>
      </c>
      <c r="B1746" s="32" t="s">
        <v>85</v>
      </c>
      <c r="C1746" s="32" t="s">
        <v>164</v>
      </c>
      <c r="D1746" s="32">
        <v>8</v>
      </c>
      <c r="E1746" s="39" t="s">
        <v>2523</v>
      </c>
      <c r="F1746" s="32" t="s">
        <v>149</v>
      </c>
      <c r="G1746" s="32" t="s">
        <v>26</v>
      </c>
      <c r="H1746" s="45">
        <v>15000000</v>
      </c>
      <c r="I1746" s="45">
        <v>0</v>
      </c>
      <c r="J1746" s="45">
        <v>0</v>
      </c>
      <c r="K1746" s="45">
        <f t="shared" si="59"/>
        <v>15000000</v>
      </c>
      <c r="L1746" s="29"/>
    </row>
    <row r="1747" spans="1:12" ht="18" customHeight="1">
      <c r="A1747" s="11">
        <v>1741</v>
      </c>
      <c r="B1747" s="32" t="s">
        <v>85</v>
      </c>
      <c r="C1747" s="32" t="s">
        <v>2536</v>
      </c>
      <c r="D1747" s="32">
        <v>8</v>
      </c>
      <c r="E1747" s="39" t="s">
        <v>2522</v>
      </c>
      <c r="F1747" s="32" t="s">
        <v>469</v>
      </c>
      <c r="G1747" s="32" t="s">
        <v>18</v>
      </c>
      <c r="H1747" s="45">
        <v>90187000</v>
      </c>
      <c r="I1747" s="45"/>
      <c r="J1747" s="45"/>
      <c r="K1747" s="45">
        <f t="shared" si="59"/>
        <v>90187000</v>
      </c>
      <c r="L1747" s="29"/>
    </row>
    <row r="1748" spans="1:12" ht="18" customHeight="1">
      <c r="A1748" s="11">
        <v>1742</v>
      </c>
      <c r="B1748" s="32" t="s">
        <v>85</v>
      </c>
      <c r="C1748" s="32" t="s">
        <v>42</v>
      </c>
      <c r="D1748" s="32">
        <v>8</v>
      </c>
      <c r="E1748" s="39" t="s">
        <v>2520</v>
      </c>
      <c r="F1748" s="32" t="s">
        <v>469</v>
      </c>
      <c r="G1748" s="32" t="s">
        <v>26</v>
      </c>
      <c r="H1748" s="45">
        <v>118387000</v>
      </c>
      <c r="I1748" s="45">
        <v>0</v>
      </c>
      <c r="J1748" s="45">
        <v>0</v>
      </c>
      <c r="K1748" s="45">
        <f t="shared" si="59"/>
        <v>118387000</v>
      </c>
      <c r="L1748" s="29"/>
    </row>
    <row r="1749" spans="1:12" ht="18" customHeight="1">
      <c r="A1749" s="11">
        <v>1743</v>
      </c>
      <c r="B1749" s="32" t="s">
        <v>85</v>
      </c>
      <c r="C1749" s="32" t="s">
        <v>42</v>
      </c>
      <c r="D1749" s="32">
        <v>8</v>
      </c>
      <c r="E1749" s="39" t="s">
        <v>2521</v>
      </c>
      <c r="F1749" s="32" t="s">
        <v>442</v>
      </c>
      <c r="G1749" s="32" t="s">
        <v>26</v>
      </c>
      <c r="H1749" s="45">
        <v>17943000</v>
      </c>
      <c r="I1749" s="45">
        <v>0</v>
      </c>
      <c r="J1749" s="45">
        <v>0</v>
      </c>
      <c r="K1749" s="45">
        <f t="shared" si="59"/>
        <v>17943000</v>
      </c>
      <c r="L1749" s="29"/>
    </row>
    <row r="1750" spans="1:12" ht="18" customHeight="1">
      <c r="A1750" s="11">
        <v>1744</v>
      </c>
      <c r="B1750" s="32" t="s">
        <v>95</v>
      </c>
      <c r="C1750" s="32" t="s">
        <v>115</v>
      </c>
      <c r="D1750" s="32">
        <v>8</v>
      </c>
      <c r="E1750" s="33" t="s">
        <v>2937</v>
      </c>
      <c r="F1750" s="32" t="s">
        <v>469</v>
      </c>
      <c r="G1750" s="32" t="s">
        <v>26</v>
      </c>
      <c r="H1750" s="68">
        <v>314742198</v>
      </c>
      <c r="I1750" s="68"/>
      <c r="J1750" s="68"/>
      <c r="K1750" s="68">
        <v>314742198</v>
      </c>
      <c r="L1750" s="29"/>
    </row>
    <row r="1751" spans="1:12" ht="18" customHeight="1">
      <c r="A1751" s="11">
        <v>1745</v>
      </c>
      <c r="B1751" s="32" t="s">
        <v>95</v>
      </c>
      <c r="C1751" s="32" t="s">
        <v>2835</v>
      </c>
      <c r="D1751" s="32">
        <v>8</v>
      </c>
      <c r="E1751" s="33" t="s">
        <v>2938</v>
      </c>
      <c r="F1751" s="32" t="s">
        <v>442</v>
      </c>
      <c r="G1751" s="32" t="s">
        <v>26</v>
      </c>
      <c r="H1751" s="68">
        <v>282100000</v>
      </c>
      <c r="I1751" s="68">
        <v>0</v>
      </c>
      <c r="J1751" s="68">
        <v>0</v>
      </c>
      <c r="K1751" s="68">
        <v>282100000</v>
      </c>
      <c r="L1751" s="29"/>
    </row>
    <row r="1752" spans="1:12" ht="18" customHeight="1">
      <c r="A1752" s="11">
        <v>1746</v>
      </c>
      <c r="B1752" s="32" t="s">
        <v>95</v>
      </c>
      <c r="C1752" s="32" t="s">
        <v>2835</v>
      </c>
      <c r="D1752" s="32">
        <v>8</v>
      </c>
      <c r="E1752" s="33" t="s">
        <v>2939</v>
      </c>
      <c r="F1752" s="32" t="s">
        <v>442</v>
      </c>
      <c r="G1752" s="32" t="s">
        <v>26</v>
      </c>
      <c r="H1752" s="68">
        <v>282100000</v>
      </c>
      <c r="I1752" s="68">
        <v>0</v>
      </c>
      <c r="J1752" s="68">
        <v>0</v>
      </c>
      <c r="K1752" s="68">
        <v>282100000</v>
      </c>
      <c r="L1752" s="29"/>
    </row>
    <row r="1753" spans="1:12" ht="18" customHeight="1">
      <c r="A1753" s="11">
        <v>1747</v>
      </c>
      <c r="B1753" s="32" t="s">
        <v>95</v>
      </c>
      <c r="C1753" s="32" t="s">
        <v>2835</v>
      </c>
      <c r="D1753" s="32">
        <v>8</v>
      </c>
      <c r="E1753" s="33" t="s">
        <v>2940</v>
      </c>
      <c r="F1753" s="32" t="s">
        <v>442</v>
      </c>
      <c r="G1753" s="32" t="s">
        <v>26</v>
      </c>
      <c r="H1753" s="68">
        <v>282100000</v>
      </c>
      <c r="I1753" s="68">
        <v>0</v>
      </c>
      <c r="J1753" s="68">
        <v>0</v>
      </c>
      <c r="K1753" s="68">
        <v>282100000</v>
      </c>
      <c r="L1753" s="29"/>
    </row>
    <row r="1754" spans="1:12" ht="18" customHeight="1">
      <c r="A1754" s="11">
        <v>1748</v>
      </c>
      <c r="B1754" s="11" t="s">
        <v>114</v>
      </c>
      <c r="C1754" s="11" t="s">
        <v>115</v>
      </c>
      <c r="D1754" s="32">
        <v>8</v>
      </c>
      <c r="E1754" s="33" t="s">
        <v>3037</v>
      </c>
      <c r="F1754" s="11" t="s">
        <v>419</v>
      </c>
      <c r="G1754" s="32" t="s">
        <v>26</v>
      </c>
      <c r="H1754" s="45">
        <v>40000000</v>
      </c>
      <c r="I1754" s="45"/>
      <c r="J1754" s="45"/>
      <c r="K1754" s="45">
        <f t="shared" ref="K1754:K1762" si="60">H1754+I1754+J1754</f>
        <v>40000000</v>
      </c>
      <c r="L1754" s="32"/>
    </row>
    <row r="1755" spans="1:12" ht="18" customHeight="1">
      <c r="A1755" s="11">
        <v>1749</v>
      </c>
      <c r="B1755" s="11" t="s">
        <v>114</v>
      </c>
      <c r="C1755" s="11" t="s">
        <v>115</v>
      </c>
      <c r="D1755" s="32">
        <v>8</v>
      </c>
      <c r="E1755" s="33" t="s">
        <v>3036</v>
      </c>
      <c r="F1755" s="11" t="s">
        <v>419</v>
      </c>
      <c r="G1755" s="32" t="s">
        <v>26</v>
      </c>
      <c r="H1755" s="45">
        <v>40000000</v>
      </c>
      <c r="I1755" s="45"/>
      <c r="J1755" s="45"/>
      <c r="K1755" s="45">
        <f t="shared" si="60"/>
        <v>40000000</v>
      </c>
      <c r="L1755" s="32"/>
    </row>
    <row r="1756" spans="1:12" ht="18" customHeight="1">
      <c r="A1756" s="11">
        <v>1750</v>
      </c>
      <c r="B1756" s="11" t="s">
        <v>114</v>
      </c>
      <c r="C1756" s="32" t="s">
        <v>170</v>
      </c>
      <c r="D1756" s="32">
        <v>8</v>
      </c>
      <c r="E1756" s="33" t="s">
        <v>3038</v>
      </c>
      <c r="F1756" s="32" t="s">
        <v>417</v>
      </c>
      <c r="G1756" s="32" t="s">
        <v>26</v>
      </c>
      <c r="H1756" s="45">
        <v>50000000</v>
      </c>
      <c r="I1756" s="45"/>
      <c r="J1756" s="45"/>
      <c r="K1756" s="45">
        <f t="shared" si="60"/>
        <v>50000000</v>
      </c>
      <c r="L1756" s="66"/>
    </row>
    <row r="1757" spans="1:12" ht="18" customHeight="1">
      <c r="A1757" s="11">
        <v>1751</v>
      </c>
      <c r="B1757" s="11" t="s">
        <v>114</v>
      </c>
      <c r="C1757" s="12" t="s">
        <v>125</v>
      </c>
      <c r="D1757" s="57">
        <v>8</v>
      </c>
      <c r="E1757" s="20" t="s">
        <v>3039</v>
      </c>
      <c r="F1757" s="57" t="s">
        <v>419</v>
      </c>
      <c r="G1757" s="57" t="s">
        <v>18</v>
      </c>
      <c r="H1757" s="103">
        <v>800000000</v>
      </c>
      <c r="I1757" s="103">
        <v>0</v>
      </c>
      <c r="J1757" s="103">
        <v>0</v>
      </c>
      <c r="K1757" s="45">
        <f t="shared" si="60"/>
        <v>800000000</v>
      </c>
      <c r="L1757" s="29"/>
    </row>
    <row r="1758" spans="1:12" ht="18" customHeight="1">
      <c r="A1758" s="11">
        <v>1752</v>
      </c>
      <c r="B1758" s="11" t="s">
        <v>114</v>
      </c>
      <c r="C1758" s="12" t="s">
        <v>125</v>
      </c>
      <c r="D1758" s="32">
        <v>8</v>
      </c>
      <c r="E1758" s="13" t="s">
        <v>3041</v>
      </c>
      <c r="F1758" s="57" t="s">
        <v>419</v>
      </c>
      <c r="G1758" s="57" t="s">
        <v>18</v>
      </c>
      <c r="H1758" s="103">
        <v>600000000</v>
      </c>
      <c r="I1758" s="103">
        <v>0</v>
      </c>
      <c r="J1758" s="103">
        <v>0</v>
      </c>
      <c r="K1758" s="45">
        <f t="shared" si="60"/>
        <v>600000000</v>
      </c>
      <c r="L1758" s="29"/>
    </row>
    <row r="1759" spans="1:12" ht="18" customHeight="1">
      <c r="A1759" s="11">
        <v>1753</v>
      </c>
      <c r="B1759" s="11" t="s">
        <v>114</v>
      </c>
      <c r="C1759" s="12" t="s">
        <v>125</v>
      </c>
      <c r="D1759" s="32">
        <v>8</v>
      </c>
      <c r="E1759" s="13" t="s">
        <v>3040</v>
      </c>
      <c r="F1759" s="57" t="s">
        <v>419</v>
      </c>
      <c r="G1759" s="57" t="s">
        <v>18</v>
      </c>
      <c r="H1759" s="103">
        <v>400000000</v>
      </c>
      <c r="I1759" s="103">
        <v>0</v>
      </c>
      <c r="J1759" s="103">
        <v>0</v>
      </c>
      <c r="K1759" s="45">
        <f t="shared" si="60"/>
        <v>400000000</v>
      </c>
      <c r="L1759" s="29"/>
    </row>
    <row r="1760" spans="1:12" ht="18" customHeight="1">
      <c r="A1760" s="11">
        <v>1754</v>
      </c>
      <c r="B1760" s="11" t="s">
        <v>114</v>
      </c>
      <c r="C1760" s="12" t="s">
        <v>125</v>
      </c>
      <c r="D1760" s="57">
        <v>8</v>
      </c>
      <c r="E1760" s="58" t="s">
        <v>3042</v>
      </c>
      <c r="F1760" s="57" t="s">
        <v>419</v>
      </c>
      <c r="G1760" s="57" t="s">
        <v>18</v>
      </c>
      <c r="H1760" s="103">
        <v>500000000</v>
      </c>
      <c r="I1760" s="103">
        <v>0</v>
      </c>
      <c r="J1760" s="103">
        <v>0</v>
      </c>
      <c r="K1760" s="45">
        <f t="shared" si="60"/>
        <v>500000000</v>
      </c>
      <c r="L1760" s="12"/>
    </row>
    <row r="1761" spans="1:12" ht="18" customHeight="1">
      <c r="A1761" s="11">
        <v>1755</v>
      </c>
      <c r="B1761" s="11" t="s">
        <v>196</v>
      </c>
      <c r="C1761" s="11" t="s">
        <v>115</v>
      </c>
      <c r="D1761" s="11">
        <v>8</v>
      </c>
      <c r="E1761" s="22" t="s">
        <v>3196</v>
      </c>
      <c r="F1761" s="32" t="s">
        <v>419</v>
      </c>
      <c r="G1761" s="32" t="s">
        <v>1</v>
      </c>
      <c r="H1761" s="45">
        <v>470000000</v>
      </c>
      <c r="I1761" s="45"/>
      <c r="J1761" s="45"/>
      <c r="K1761" s="45">
        <f t="shared" si="60"/>
        <v>470000000</v>
      </c>
      <c r="L1761" s="32"/>
    </row>
    <row r="1762" spans="1:12" ht="18" customHeight="1">
      <c r="A1762" s="11">
        <v>1756</v>
      </c>
      <c r="B1762" s="11" t="s">
        <v>196</v>
      </c>
      <c r="C1762" s="32" t="s">
        <v>443</v>
      </c>
      <c r="D1762" s="32">
        <v>8</v>
      </c>
      <c r="E1762" s="39" t="s">
        <v>3197</v>
      </c>
      <c r="F1762" s="32" t="s">
        <v>149</v>
      </c>
      <c r="G1762" s="32" t="s">
        <v>26</v>
      </c>
      <c r="H1762" s="45">
        <v>24000000</v>
      </c>
      <c r="I1762" s="45"/>
      <c r="J1762" s="45"/>
      <c r="K1762" s="68">
        <f t="shared" si="60"/>
        <v>24000000</v>
      </c>
      <c r="L1762" s="29"/>
    </row>
    <row r="1763" spans="1:12" ht="18" customHeight="1">
      <c r="A1763" s="11">
        <v>1757</v>
      </c>
      <c r="B1763" s="11" t="s">
        <v>3269</v>
      </c>
      <c r="C1763" s="11" t="s">
        <v>2918</v>
      </c>
      <c r="D1763" s="32">
        <v>8</v>
      </c>
      <c r="E1763" s="39" t="s">
        <v>3479</v>
      </c>
      <c r="F1763" s="32" t="s">
        <v>469</v>
      </c>
      <c r="G1763" s="32" t="s">
        <v>26</v>
      </c>
      <c r="H1763" s="45">
        <v>20000000</v>
      </c>
      <c r="I1763" s="45"/>
      <c r="J1763" s="45"/>
      <c r="K1763" s="45">
        <v>20000000</v>
      </c>
      <c r="L1763" s="11"/>
    </row>
    <row r="1764" spans="1:12" ht="18" customHeight="1">
      <c r="A1764" s="11">
        <v>1758</v>
      </c>
      <c r="B1764" s="32" t="s">
        <v>3544</v>
      </c>
      <c r="C1764" s="57" t="s">
        <v>3548</v>
      </c>
      <c r="D1764" s="57">
        <v>8</v>
      </c>
      <c r="E1764" s="58" t="s">
        <v>3783</v>
      </c>
      <c r="F1764" s="57" t="s">
        <v>419</v>
      </c>
      <c r="G1764" s="57" t="s">
        <v>1</v>
      </c>
      <c r="H1764" s="103">
        <v>30000000</v>
      </c>
      <c r="I1764" s="103">
        <v>0</v>
      </c>
      <c r="J1764" s="103">
        <v>0</v>
      </c>
      <c r="K1764" s="45">
        <f t="shared" ref="K1764:K1808" si="61">H1764+I1764+J1764</f>
        <v>30000000</v>
      </c>
      <c r="L1764" s="69"/>
    </row>
    <row r="1765" spans="1:12" ht="18" customHeight="1">
      <c r="A1765" s="11">
        <v>1759</v>
      </c>
      <c r="B1765" s="32" t="s">
        <v>3544</v>
      </c>
      <c r="C1765" s="32" t="s">
        <v>170</v>
      </c>
      <c r="D1765" s="32">
        <v>8</v>
      </c>
      <c r="E1765" s="33" t="s">
        <v>3784</v>
      </c>
      <c r="F1765" s="32" t="s">
        <v>417</v>
      </c>
      <c r="G1765" s="11" t="s">
        <v>26</v>
      </c>
      <c r="H1765" s="45">
        <v>77519000</v>
      </c>
      <c r="I1765" s="121">
        <v>0</v>
      </c>
      <c r="J1765" s="121">
        <v>0</v>
      </c>
      <c r="K1765" s="45">
        <f t="shared" si="61"/>
        <v>77519000</v>
      </c>
      <c r="L1765" s="82"/>
    </row>
    <row r="1766" spans="1:12" ht="18" customHeight="1">
      <c r="A1766" s="11">
        <v>1760</v>
      </c>
      <c r="B1766" s="32" t="s">
        <v>3800</v>
      </c>
      <c r="C1766" s="32" t="s">
        <v>3814</v>
      </c>
      <c r="D1766" s="32">
        <v>8</v>
      </c>
      <c r="E1766" s="39" t="s">
        <v>3816</v>
      </c>
      <c r="F1766" s="32" t="s">
        <v>3806</v>
      </c>
      <c r="G1766" s="32" t="s">
        <v>26</v>
      </c>
      <c r="H1766" s="45">
        <v>30000000</v>
      </c>
      <c r="I1766" s="45"/>
      <c r="J1766" s="45"/>
      <c r="K1766" s="45">
        <f t="shared" si="61"/>
        <v>30000000</v>
      </c>
      <c r="L1766" s="32"/>
    </row>
    <row r="1767" spans="1:12" ht="18" customHeight="1">
      <c r="A1767" s="11">
        <v>1761</v>
      </c>
      <c r="B1767" s="57" t="s">
        <v>3826</v>
      </c>
      <c r="C1767" s="57" t="s">
        <v>3842</v>
      </c>
      <c r="D1767" s="57">
        <v>8</v>
      </c>
      <c r="E1767" s="58" t="s">
        <v>3916</v>
      </c>
      <c r="F1767" s="57" t="s">
        <v>419</v>
      </c>
      <c r="G1767" s="57" t="s">
        <v>18</v>
      </c>
      <c r="H1767" s="103">
        <v>80000000</v>
      </c>
      <c r="I1767" s="103">
        <v>0</v>
      </c>
      <c r="J1767" s="103">
        <v>0</v>
      </c>
      <c r="K1767" s="103">
        <f t="shared" si="61"/>
        <v>80000000</v>
      </c>
      <c r="L1767" s="120"/>
    </row>
    <row r="1768" spans="1:12" ht="18" customHeight="1">
      <c r="A1768" s="11">
        <v>1762</v>
      </c>
      <c r="B1768" s="57" t="s">
        <v>3826</v>
      </c>
      <c r="C1768" s="57" t="s">
        <v>3879</v>
      </c>
      <c r="D1768" s="57">
        <v>8</v>
      </c>
      <c r="E1768" s="58" t="s">
        <v>3917</v>
      </c>
      <c r="F1768" s="57" t="s">
        <v>419</v>
      </c>
      <c r="G1768" s="57" t="s">
        <v>65</v>
      </c>
      <c r="H1768" s="103">
        <v>330000000</v>
      </c>
      <c r="I1768" s="103">
        <v>0</v>
      </c>
      <c r="J1768" s="103">
        <v>0</v>
      </c>
      <c r="K1768" s="103">
        <f t="shared" si="61"/>
        <v>330000000</v>
      </c>
      <c r="L1768" s="201" t="s">
        <v>3911</v>
      </c>
    </row>
    <row r="1769" spans="1:12" ht="18" customHeight="1">
      <c r="A1769" s="11">
        <v>1763</v>
      </c>
      <c r="B1769" s="57" t="s">
        <v>3826</v>
      </c>
      <c r="C1769" s="57" t="s">
        <v>3845</v>
      </c>
      <c r="D1769" s="57">
        <v>8</v>
      </c>
      <c r="E1769" s="58" t="s">
        <v>3918</v>
      </c>
      <c r="F1769" s="57" t="s">
        <v>1360</v>
      </c>
      <c r="G1769" s="57" t="s">
        <v>0</v>
      </c>
      <c r="H1769" s="103">
        <v>149983000</v>
      </c>
      <c r="I1769" s="103"/>
      <c r="J1769" s="103"/>
      <c r="K1769" s="103">
        <f t="shared" si="61"/>
        <v>149983000</v>
      </c>
      <c r="L1769" s="120"/>
    </row>
    <row r="1770" spans="1:12" ht="18" customHeight="1">
      <c r="A1770" s="11">
        <v>1764</v>
      </c>
      <c r="B1770" s="57" t="s">
        <v>145</v>
      </c>
      <c r="C1770" s="57" t="s">
        <v>35</v>
      </c>
      <c r="D1770" s="57">
        <v>8</v>
      </c>
      <c r="E1770" s="71" t="s">
        <v>4078</v>
      </c>
      <c r="F1770" s="57" t="s">
        <v>469</v>
      </c>
      <c r="G1770" s="57" t="s">
        <v>26</v>
      </c>
      <c r="H1770" s="103">
        <v>30000000</v>
      </c>
      <c r="I1770" s="103">
        <v>0</v>
      </c>
      <c r="J1770" s="103">
        <v>0</v>
      </c>
      <c r="K1770" s="103">
        <f t="shared" si="61"/>
        <v>30000000</v>
      </c>
      <c r="L1770" s="23"/>
    </row>
    <row r="1771" spans="1:12" ht="18" customHeight="1">
      <c r="A1771" s="11">
        <v>1765</v>
      </c>
      <c r="B1771" s="57" t="s">
        <v>145</v>
      </c>
      <c r="C1771" s="57" t="s">
        <v>35</v>
      </c>
      <c r="D1771" s="57">
        <v>8</v>
      </c>
      <c r="E1771" s="71" t="s">
        <v>4077</v>
      </c>
      <c r="F1771" s="57" t="s">
        <v>469</v>
      </c>
      <c r="G1771" s="57" t="s">
        <v>26</v>
      </c>
      <c r="H1771" s="103">
        <v>30000000</v>
      </c>
      <c r="I1771" s="103">
        <v>0</v>
      </c>
      <c r="J1771" s="103">
        <v>0</v>
      </c>
      <c r="K1771" s="103">
        <f t="shared" si="61"/>
        <v>30000000</v>
      </c>
      <c r="L1771" s="23"/>
    </row>
    <row r="1772" spans="1:12" ht="18" customHeight="1">
      <c r="A1772" s="11">
        <v>1766</v>
      </c>
      <c r="B1772" s="32" t="s">
        <v>147</v>
      </c>
      <c r="C1772" s="12" t="s">
        <v>156</v>
      </c>
      <c r="D1772" s="32">
        <v>8</v>
      </c>
      <c r="E1772" s="58" t="s">
        <v>4390</v>
      </c>
      <c r="F1772" s="32" t="s">
        <v>469</v>
      </c>
      <c r="G1772" s="32" t="s">
        <v>26</v>
      </c>
      <c r="H1772" s="45">
        <v>160000000</v>
      </c>
      <c r="I1772" s="45"/>
      <c r="J1772" s="45"/>
      <c r="K1772" s="103">
        <f t="shared" si="61"/>
        <v>160000000</v>
      </c>
      <c r="L1772" s="63"/>
    </row>
    <row r="1773" spans="1:12" ht="18" customHeight="1">
      <c r="A1773" s="11">
        <v>1767</v>
      </c>
      <c r="B1773" s="32" t="s">
        <v>147</v>
      </c>
      <c r="C1773" s="12" t="s">
        <v>156</v>
      </c>
      <c r="D1773" s="32">
        <v>8</v>
      </c>
      <c r="E1773" s="58" t="s">
        <v>4392</v>
      </c>
      <c r="F1773" s="32" t="s">
        <v>469</v>
      </c>
      <c r="G1773" s="32" t="s">
        <v>18</v>
      </c>
      <c r="H1773" s="45">
        <v>560000000</v>
      </c>
      <c r="I1773" s="45"/>
      <c r="J1773" s="45"/>
      <c r="K1773" s="103">
        <f t="shared" si="61"/>
        <v>560000000</v>
      </c>
      <c r="L1773" s="63"/>
    </row>
    <row r="1774" spans="1:12" ht="18" customHeight="1">
      <c r="A1774" s="11">
        <v>1768</v>
      </c>
      <c r="B1774" s="57" t="s">
        <v>201</v>
      </c>
      <c r="C1774" s="57" t="s">
        <v>80</v>
      </c>
      <c r="D1774" s="57">
        <v>8</v>
      </c>
      <c r="E1774" s="13" t="s">
        <v>4391</v>
      </c>
      <c r="F1774" s="57" t="s">
        <v>419</v>
      </c>
      <c r="G1774" s="57" t="s">
        <v>18</v>
      </c>
      <c r="H1774" s="103">
        <v>328597120</v>
      </c>
      <c r="I1774" s="103">
        <v>0</v>
      </c>
      <c r="J1774" s="103">
        <v>0</v>
      </c>
      <c r="K1774" s="103">
        <f t="shared" si="61"/>
        <v>328597120</v>
      </c>
      <c r="L1774" s="118"/>
    </row>
    <row r="1775" spans="1:12" ht="18" customHeight="1">
      <c r="A1775" s="11">
        <v>1769</v>
      </c>
      <c r="B1775" s="12" t="s">
        <v>147</v>
      </c>
      <c r="C1775" s="12" t="s">
        <v>63</v>
      </c>
      <c r="D1775" s="111">
        <v>8</v>
      </c>
      <c r="E1775" s="109" t="s">
        <v>4399</v>
      </c>
      <c r="F1775" s="111" t="s">
        <v>419</v>
      </c>
      <c r="G1775" s="111" t="s">
        <v>18</v>
      </c>
      <c r="H1775" s="103">
        <v>540000000</v>
      </c>
      <c r="I1775" s="103"/>
      <c r="J1775" s="103"/>
      <c r="K1775" s="103">
        <f t="shared" si="61"/>
        <v>540000000</v>
      </c>
      <c r="L1775" s="63"/>
    </row>
    <row r="1776" spans="1:12" ht="18" customHeight="1">
      <c r="A1776" s="11">
        <v>1770</v>
      </c>
      <c r="B1776" s="57" t="s">
        <v>147</v>
      </c>
      <c r="C1776" s="57" t="s">
        <v>63</v>
      </c>
      <c r="D1776" s="57">
        <v>8</v>
      </c>
      <c r="E1776" s="13" t="s">
        <v>4395</v>
      </c>
      <c r="F1776" s="57" t="s">
        <v>419</v>
      </c>
      <c r="G1776" s="57" t="s">
        <v>0</v>
      </c>
      <c r="H1776" s="219">
        <v>1687000000</v>
      </c>
      <c r="I1776" s="103"/>
      <c r="J1776" s="103"/>
      <c r="K1776" s="103">
        <f t="shared" si="61"/>
        <v>1687000000</v>
      </c>
      <c r="L1776" s="152"/>
    </row>
    <row r="1777" spans="1:12" ht="18" customHeight="1">
      <c r="A1777" s="11">
        <v>1771</v>
      </c>
      <c r="B1777" s="57" t="s">
        <v>147</v>
      </c>
      <c r="C1777" s="57" t="s">
        <v>2349</v>
      </c>
      <c r="D1777" s="57">
        <v>8</v>
      </c>
      <c r="E1777" s="58" t="s">
        <v>4394</v>
      </c>
      <c r="F1777" s="57" t="s">
        <v>419</v>
      </c>
      <c r="G1777" s="57" t="s">
        <v>18</v>
      </c>
      <c r="H1777" s="103">
        <v>850000000</v>
      </c>
      <c r="I1777" s="103">
        <v>0</v>
      </c>
      <c r="J1777" s="103">
        <v>0</v>
      </c>
      <c r="K1777" s="103">
        <f t="shared" si="61"/>
        <v>850000000</v>
      </c>
      <c r="L1777" s="96"/>
    </row>
    <row r="1778" spans="1:12" ht="18" customHeight="1">
      <c r="A1778" s="11">
        <v>1772</v>
      </c>
      <c r="B1778" s="57" t="s">
        <v>147</v>
      </c>
      <c r="C1778" s="57" t="s">
        <v>4262</v>
      </c>
      <c r="D1778" s="57">
        <v>8</v>
      </c>
      <c r="E1778" s="58" t="s">
        <v>4397</v>
      </c>
      <c r="F1778" s="32" t="s">
        <v>469</v>
      </c>
      <c r="G1778" s="57" t="s">
        <v>0</v>
      </c>
      <c r="H1778" s="72">
        <f>88928000000*0.05</f>
        <v>4446400000</v>
      </c>
      <c r="I1778" s="72"/>
      <c r="J1778" s="72"/>
      <c r="K1778" s="72">
        <f t="shared" si="61"/>
        <v>4446400000</v>
      </c>
      <c r="L1778" s="34"/>
    </row>
    <row r="1779" spans="1:12" ht="18" customHeight="1">
      <c r="A1779" s="11">
        <v>1773</v>
      </c>
      <c r="B1779" s="57" t="s">
        <v>147</v>
      </c>
      <c r="C1779" s="57" t="s">
        <v>4262</v>
      </c>
      <c r="D1779" s="57">
        <v>8</v>
      </c>
      <c r="E1779" s="58" t="s">
        <v>4398</v>
      </c>
      <c r="F1779" s="32" t="s">
        <v>469</v>
      </c>
      <c r="G1779" s="57" t="s">
        <v>0</v>
      </c>
      <c r="H1779" s="72">
        <f>117340000000*0.05</f>
        <v>5867000000</v>
      </c>
      <c r="I1779" s="72"/>
      <c r="J1779" s="72"/>
      <c r="K1779" s="72">
        <f t="shared" si="61"/>
        <v>5867000000</v>
      </c>
      <c r="L1779" s="34"/>
    </row>
    <row r="1780" spans="1:12" ht="18" customHeight="1">
      <c r="A1780" s="11">
        <v>1774</v>
      </c>
      <c r="B1780" s="57" t="s">
        <v>147</v>
      </c>
      <c r="C1780" s="57" t="s">
        <v>4262</v>
      </c>
      <c r="D1780" s="57">
        <v>8</v>
      </c>
      <c r="E1780" s="58" t="s">
        <v>4396</v>
      </c>
      <c r="F1780" s="32" t="s">
        <v>469</v>
      </c>
      <c r="G1780" s="57" t="s">
        <v>0</v>
      </c>
      <c r="H1780" s="72">
        <v>3881453000</v>
      </c>
      <c r="I1780" s="72"/>
      <c r="J1780" s="72"/>
      <c r="K1780" s="72">
        <f t="shared" si="61"/>
        <v>3881453000</v>
      </c>
      <c r="L1780" s="34"/>
    </row>
    <row r="1781" spans="1:12" ht="18" customHeight="1">
      <c r="A1781" s="11">
        <v>1775</v>
      </c>
      <c r="B1781" s="11" t="s">
        <v>147</v>
      </c>
      <c r="C1781" s="11" t="s">
        <v>155</v>
      </c>
      <c r="D1781" s="11">
        <v>8</v>
      </c>
      <c r="E1781" s="13" t="s">
        <v>4393</v>
      </c>
      <c r="F1781" s="11" t="s">
        <v>419</v>
      </c>
      <c r="G1781" s="11" t="s">
        <v>0</v>
      </c>
      <c r="H1781" s="28">
        <v>820000000</v>
      </c>
      <c r="I1781" s="28">
        <v>0</v>
      </c>
      <c r="J1781" s="28">
        <v>0</v>
      </c>
      <c r="K1781" s="103">
        <f t="shared" si="61"/>
        <v>820000000</v>
      </c>
      <c r="L1781" s="63"/>
    </row>
    <row r="1782" spans="1:12" ht="18" customHeight="1">
      <c r="A1782" s="11">
        <v>1776</v>
      </c>
      <c r="B1782" s="32" t="s">
        <v>4435</v>
      </c>
      <c r="C1782" s="11" t="s">
        <v>115</v>
      </c>
      <c r="D1782" s="11">
        <v>8</v>
      </c>
      <c r="E1782" s="33" t="s">
        <v>4524</v>
      </c>
      <c r="F1782" s="32" t="s">
        <v>419</v>
      </c>
      <c r="G1782" s="32" t="s">
        <v>26</v>
      </c>
      <c r="H1782" s="68">
        <v>72000000</v>
      </c>
      <c r="I1782" s="68">
        <v>0</v>
      </c>
      <c r="J1782" s="68">
        <v>0</v>
      </c>
      <c r="K1782" s="68">
        <f t="shared" si="61"/>
        <v>72000000</v>
      </c>
      <c r="L1782" s="29"/>
    </row>
    <row r="1783" spans="1:12" ht="18" customHeight="1">
      <c r="A1783" s="11">
        <v>1777</v>
      </c>
      <c r="B1783" s="32" t="s">
        <v>4435</v>
      </c>
      <c r="C1783" s="11" t="s">
        <v>115</v>
      </c>
      <c r="D1783" s="11">
        <v>8</v>
      </c>
      <c r="E1783" s="20" t="s">
        <v>4522</v>
      </c>
      <c r="F1783" s="32" t="s">
        <v>419</v>
      </c>
      <c r="G1783" s="32" t="s">
        <v>18</v>
      </c>
      <c r="H1783" s="68">
        <v>350000000</v>
      </c>
      <c r="I1783" s="68">
        <v>0</v>
      </c>
      <c r="J1783" s="68">
        <v>0</v>
      </c>
      <c r="K1783" s="68">
        <f t="shared" si="61"/>
        <v>350000000</v>
      </c>
      <c r="L1783" s="29"/>
    </row>
    <row r="1784" spans="1:12" ht="18" customHeight="1">
      <c r="A1784" s="11">
        <v>1778</v>
      </c>
      <c r="B1784" s="32" t="s">
        <v>4435</v>
      </c>
      <c r="C1784" s="11" t="s">
        <v>115</v>
      </c>
      <c r="D1784" s="11">
        <v>8</v>
      </c>
      <c r="E1784" s="33" t="s">
        <v>4523</v>
      </c>
      <c r="F1784" s="32" t="s">
        <v>419</v>
      </c>
      <c r="G1784" s="32" t="s">
        <v>26</v>
      </c>
      <c r="H1784" s="68">
        <v>200000000</v>
      </c>
      <c r="I1784" s="68">
        <v>0</v>
      </c>
      <c r="J1784" s="68">
        <v>0</v>
      </c>
      <c r="K1784" s="68">
        <f t="shared" si="61"/>
        <v>200000000</v>
      </c>
      <c r="L1784" s="29"/>
    </row>
    <row r="1785" spans="1:12" ht="18" customHeight="1">
      <c r="A1785" s="11">
        <v>1779</v>
      </c>
      <c r="B1785" s="32" t="s">
        <v>4435</v>
      </c>
      <c r="C1785" s="11" t="s">
        <v>115</v>
      </c>
      <c r="D1785" s="11">
        <v>8</v>
      </c>
      <c r="E1785" s="33" t="s">
        <v>4525</v>
      </c>
      <c r="F1785" s="32" t="s">
        <v>417</v>
      </c>
      <c r="G1785" s="32" t="s">
        <v>26</v>
      </c>
      <c r="H1785" s="68">
        <v>80000000</v>
      </c>
      <c r="I1785" s="68">
        <v>0</v>
      </c>
      <c r="J1785" s="68">
        <v>0</v>
      </c>
      <c r="K1785" s="68">
        <f t="shared" si="61"/>
        <v>80000000</v>
      </c>
      <c r="L1785" s="29"/>
    </row>
    <row r="1786" spans="1:12" ht="18" customHeight="1">
      <c r="A1786" s="11">
        <v>1780</v>
      </c>
      <c r="B1786" s="32" t="s">
        <v>4435</v>
      </c>
      <c r="C1786" s="11" t="s">
        <v>115</v>
      </c>
      <c r="D1786" s="11">
        <v>8</v>
      </c>
      <c r="E1786" s="33" t="s">
        <v>4521</v>
      </c>
      <c r="F1786" s="32" t="s">
        <v>419</v>
      </c>
      <c r="G1786" s="32" t="s">
        <v>26</v>
      </c>
      <c r="H1786" s="68">
        <v>168783000</v>
      </c>
      <c r="I1786" s="68"/>
      <c r="J1786" s="68"/>
      <c r="K1786" s="68">
        <f t="shared" si="61"/>
        <v>168783000</v>
      </c>
      <c r="L1786" s="29"/>
    </row>
    <row r="1787" spans="1:12" ht="18" customHeight="1">
      <c r="A1787" s="11">
        <v>1781</v>
      </c>
      <c r="B1787" s="32" t="s">
        <v>4435</v>
      </c>
      <c r="C1787" s="32" t="s">
        <v>4454</v>
      </c>
      <c r="D1787" s="32">
        <v>8</v>
      </c>
      <c r="E1787" s="33" t="s">
        <v>4527</v>
      </c>
      <c r="F1787" s="32" t="s">
        <v>417</v>
      </c>
      <c r="G1787" s="32" t="s">
        <v>26</v>
      </c>
      <c r="H1787" s="68">
        <v>26361911</v>
      </c>
      <c r="I1787" s="68"/>
      <c r="J1787" s="68"/>
      <c r="K1787" s="68">
        <f t="shared" si="61"/>
        <v>26361911</v>
      </c>
      <c r="L1787" s="32"/>
    </row>
    <row r="1788" spans="1:12" ht="18" customHeight="1">
      <c r="A1788" s="11">
        <v>1782</v>
      </c>
      <c r="B1788" s="32" t="s">
        <v>4435</v>
      </c>
      <c r="C1788" s="32" t="s">
        <v>4454</v>
      </c>
      <c r="D1788" s="32">
        <v>8</v>
      </c>
      <c r="E1788" s="33" t="s">
        <v>4526</v>
      </c>
      <c r="F1788" s="32" t="s">
        <v>419</v>
      </c>
      <c r="G1788" s="32" t="s">
        <v>26</v>
      </c>
      <c r="H1788" s="68">
        <v>165923000</v>
      </c>
      <c r="I1788" s="68"/>
      <c r="J1788" s="68"/>
      <c r="K1788" s="68">
        <f t="shared" si="61"/>
        <v>165923000</v>
      </c>
      <c r="L1788" s="29"/>
    </row>
    <row r="1789" spans="1:12" ht="18" customHeight="1">
      <c r="A1789" s="11">
        <v>1783</v>
      </c>
      <c r="B1789" s="32" t="s">
        <v>4648</v>
      </c>
      <c r="C1789" s="32" t="s">
        <v>4652</v>
      </c>
      <c r="D1789" s="32">
        <v>8</v>
      </c>
      <c r="E1789" s="33" t="s">
        <v>4663</v>
      </c>
      <c r="F1789" s="32" t="s">
        <v>149</v>
      </c>
      <c r="G1789" s="32" t="s">
        <v>31</v>
      </c>
      <c r="H1789" s="68">
        <v>36000000</v>
      </c>
      <c r="I1789" s="68"/>
      <c r="J1789" s="68"/>
      <c r="K1789" s="68">
        <f t="shared" si="61"/>
        <v>36000000</v>
      </c>
      <c r="L1789" s="32" t="s">
        <v>4653</v>
      </c>
    </row>
    <row r="1790" spans="1:12" ht="18" customHeight="1">
      <c r="A1790" s="11">
        <v>1784</v>
      </c>
      <c r="B1790" s="57" t="s">
        <v>21</v>
      </c>
      <c r="C1790" s="57" t="s">
        <v>383</v>
      </c>
      <c r="D1790" s="57">
        <v>9</v>
      </c>
      <c r="E1790" s="13" t="s">
        <v>516</v>
      </c>
      <c r="F1790" s="57" t="s">
        <v>419</v>
      </c>
      <c r="G1790" s="57" t="s">
        <v>26</v>
      </c>
      <c r="H1790" s="72">
        <v>26000000</v>
      </c>
      <c r="I1790" s="72"/>
      <c r="J1790" s="72"/>
      <c r="K1790" s="72">
        <f t="shared" si="61"/>
        <v>26000000</v>
      </c>
      <c r="L1790" s="57"/>
    </row>
    <row r="1791" spans="1:12" ht="18" customHeight="1">
      <c r="A1791" s="11">
        <v>1785</v>
      </c>
      <c r="B1791" s="32" t="s">
        <v>36</v>
      </c>
      <c r="C1791" s="57" t="s">
        <v>602</v>
      </c>
      <c r="D1791" s="57">
        <v>9</v>
      </c>
      <c r="E1791" s="100" t="s">
        <v>883</v>
      </c>
      <c r="F1791" s="57" t="s">
        <v>417</v>
      </c>
      <c r="G1791" s="57" t="s">
        <v>26</v>
      </c>
      <c r="H1791" s="95">
        <v>47425000</v>
      </c>
      <c r="I1791" s="95"/>
      <c r="J1791" s="95"/>
      <c r="K1791" s="45">
        <f t="shared" si="61"/>
        <v>47425000</v>
      </c>
      <c r="L1791" s="12"/>
    </row>
    <row r="1792" spans="1:12" ht="18" customHeight="1">
      <c r="A1792" s="11">
        <v>1786</v>
      </c>
      <c r="B1792" s="32" t="s">
        <v>36</v>
      </c>
      <c r="C1792" s="11" t="s">
        <v>524</v>
      </c>
      <c r="D1792" s="32">
        <v>9</v>
      </c>
      <c r="E1792" s="22" t="s">
        <v>879</v>
      </c>
      <c r="F1792" s="32" t="s">
        <v>469</v>
      </c>
      <c r="G1792" s="32" t="s">
        <v>26</v>
      </c>
      <c r="H1792" s="45">
        <v>200000000</v>
      </c>
      <c r="I1792" s="45"/>
      <c r="J1792" s="45"/>
      <c r="K1792" s="45">
        <f t="shared" si="61"/>
        <v>200000000</v>
      </c>
      <c r="L1792" s="29"/>
    </row>
    <row r="1793" spans="1:12" ht="18" customHeight="1">
      <c r="A1793" s="11">
        <v>1787</v>
      </c>
      <c r="B1793" s="32" t="s">
        <v>36</v>
      </c>
      <c r="C1793" s="11" t="s">
        <v>524</v>
      </c>
      <c r="D1793" s="32">
        <v>9</v>
      </c>
      <c r="E1793" s="22" t="s">
        <v>880</v>
      </c>
      <c r="F1793" s="32" t="s">
        <v>469</v>
      </c>
      <c r="G1793" s="32" t="s">
        <v>26</v>
      </c>
      <c r="H1793" s="45">
        <v>100000000</v>
      </c>
      <c r="I1793" s="45"/>
      <c r="J1793" s="45"/>
      <c r="K1793" s="45">
        <f t="shared" si="61"/>
        <v>100000000</v>
      </c>
      <c r="L1793" s="29"/>
    </row>
    <row r="1794" spans="1:12" ht="18" customHeight="1">
      <c r="A1794" s="11">
        <v>1788</v>
      </c>
      <c r="B1794" s="32" t="s">
        <v>36</v>
      </c>
      <c r="C1794" s="11" t="s">
        <v>524</v>
      </c>
      <c r="D1794" s="32">
        <v>9</v>
      </c>
      <c r="E1794" s="22" t="s">
        <v>881</v>
      </c>
      <c r="F1794" s="32" t="s">
        <v>469</v>
      </c>
      <c r="G1794" s="32" t="s">
        <v>26</v>
      </c>
      <c r="H1794" s="45">
        <v>100000000</v>
      </c>
      <c r="I1794" s="45"/>
      <c r="J1794" s="45"/>
      <c r="K1794" s="45">
        <f t="shared" si="61"/>
        <v>100000000</v>
      </c>
      <c r="L1794" s="29"/>
    </row>
    <row r="1795" spans="1:12" ht="18" customHeight="1">
      <c r="A1795" s="11">
        <v>1789</v>
      </c>
      <c r="B1795" s="32" t="s">
        <v>36</v>
      </c>
      <c r="C1795" s="32" t="s">
        <v>162</v>
      </c>
      <c r="D1795" s="32">
        <v>9</v>
      </c>
      <c r="E1795" s="39" t="s">
        <v>882</v>
      </c>
      <c r="F1795" s="32" t="s">
        <v>442</v>
      </c>
      <c r="G1795" s="32" t="s">
        <v>253</v>
      </c>
      <c r="H1795" s="81">
        <v>94000000</v>
      </c>
      <c r="I1795" s="81">
        <v>0</v>
      </c>
      <c r="J1795" s="81">
        <v>0</v>
      </c>
      <c r="K1795" s="45">
        <f t="shared" si="61"/>
        <v>94000000</v>
      </c>
      <c r="L1795" s="32"/>
    </row>
    <row r="1796" spans="1:12" ht="18" customHeight="1">
      <c r="A1796" s="11">
        <v>1790</v>
      </c>
      <c r="B1796" s="32" t="s">
        <v>889</v>
      </c>
      <c r="C1796" s="32" t="s">
        <v>909</v>
      </c>
      <c r="D1796" s="32">
        <v>9</v>
      </c>
      <c r="E1796" s="58" t="s">
        <v>1240</v>
      </c>
      <c r="F1796" s="32" t="s">
        <v>419</v>
      </c>
      <c r="G1796" s="32" t="s">
        <v>1</v>
      </c>
      <c r="H1796" s="45">
        <v>50000000</v>
      </c>
      <c r="I1796" s="45"/>
      <c r="J1796" s="45"/>
      <c r="K1796" s="103">
        <f t="shared" si="61"/>
        <v>50000000</v>
      </c>
      <c r="L1796" s="29"/>
    </row>
    <row r="1797" spans="1:12" ht="18" customHeight="1">
      <c r="A1797" s="11">
        <v>1791</v>
      </c>
      <c r="B1797" s="32" t="s">
        <v>889</v>
      </c>
      <c r="C1797" s="108" t="s">
        <v>122</v>
      </c>
      <c r="D1797" s="57">
        <v>9</v>
      </c>
      <c r="E1797" s="58" t="s">
        <v>1241</v>
      </c>
      <c r="F1797" s="32" t="s">
        <v>417</v>
      </c>
      <c r="G1797" s="57" t="s">
        <v>26</v>
      </c>
      <c r="H1797" s="103">
        <v>345174600</v>
      </c>
      <c r="I1797" s="103">
        <v>0</v>
      </c>
      <c r="J1797" s="103">
        <v>528406800</v>
      </c>
      <c r="K1797" s="103">
        <f t="shared" si="61"/>
        <v>873581400</v>
      </c>
      <c r="L1797" s="57"/>
    </row>
    <row r="1798" spans="1:12" ht="18" customHeight="1">
      <c r="A1798" s="11">
        <v>1792</v>
      </c>
      <c r="B1798" s="42" t="s">
        <v>1248</v>
      </c>
      <c r="C1798" s="42" t="s">
        <v>443</v>
      </c>
      <c r="D1798" s="42">
        <v>9</v>
      </c>
      <c r="E1798" s="43" t="s">
        <v>1415</v>
      </c>
      <c r="F1798" s="42" t="s">
        <v>419</v>
      </c>
      <c r="G1798" s="42" t="s">
        <v>26</v>
      </c>
      <c r="H1798" s="122">
        <v>23000000</v>
      </c>
      <c r="I1798" s="122">
        <v>0</v>
      </c>
      <c r="J1798" s="122">
        <v>0</v>
      </c>
      <c r="K1798" s="35">
        <f t="shared" si="61"/>
        <v>23000000</v>
      </c>
      <c r="L1798" s="42"/>
    </row>
    <row r="1799" spans="1:12" ht="18" customHeight="1">
      <c r="A1799" s="11">
        <v>1793</v>
      </c>
      <c r="B1799" s="57" t="s">
        <v>1418</v>
      </c>
      <c r="C1799" s="57" t="s">
        <v>1419</v>
      </c>
      <c r="D1799" s="57">
        <v>9</v>
      </c>
      <c r="E1799" s="58" t="s">
        <v>1553</v>
      </c>
      <c r="F1799" s="57" t="s">
        <v>419</v>
      </c>
      <c r="G1799" s="12" t="s">
        <v>1</v>
      </c>
      <c r="H1799" s="72">
        <v>20000000</v>
      </c>
      <c r="I1799" s="72"/>
      <c r="J1799" s="72"/>
      <c r="K1799" s="72">
        <f t="shared" si="61"/>
        <v>20000000</v>
      </c>
      <c r="L1799" s="57"/>
    </row>
    <row r="1800" spans="1:12" ht="18" customHeight="1">
      <c r="A1800" s="11">
        <v>1794</v>
      </c>
      <c r="B1800" s="32" t="s">
        <v>1559</v>
      </c>
      <c r="C1800" s="32" t="s">
        <v>1560</v>
      </c>
      <c r="D1800" s="32">
        <v>9</v>
      </c>
      <c r="E1800" s="33" t="s">
        <v>1581</v>
      </c>
      <c r="F1800" s="32" t="s">
        <v>419</v>
      </c>
      <c r="G1800" s="32" t="s">
        <v>31</v>
      </c>
      <c r="H1800" s="45">
        <v>175000000</v>
      </c>
      <c r="I1800" s="45">
        <v>0</v>
      </c>
      <c r="J1800" s="45">
        <v>0</v>
      </c>
      <c r="K1800" s="45">
        <f t="shared" si="61"/>
        <v>175000000</v>
      </c>
      <c r="L1800" s="131" t="s">
        <v>3911</v>
      </c>
    </row>
    <row r="1801" spans="1:12" ht="18" customHeight="1">
      <c r="A1801" s="11">
        <v>1795</v>
      </c>
      <c r="B1801" s="32" t="s">
        <v>58</v>
      </c>
      <c r="C1801" s="32" t="s">
        <v>185</v>
      </c>
      <c r="D1801" s="32">
        <v>9</v>
      </c>
      <c r="E1801" s="20" t="s">
        <v>1905</v>
      </c>
      <c r="F1801" s="32" t="s">
        <v>419</v>
      </c>
      <c r="G1801" s="32" t="s">
        <v>18</v>
      </c>
      <c r="H1801" s="45">
        <v>4696030000</v>
      </c>
      <c r="I1801" s="45"/>
      <c r="J1801" s="45"/>
      <c r="K1801" s="45">
        <f t="shared" si="61"/>
        <v>4696030000</v>
      </c>
      <c r="L1801" s="29"/>
    </row>
    <row r="1802" spans="1:12" ht="18" customHeight="1">
      <c r="A1802" s="11">
        <v>1796</v>
      </c>
      <c r="B1802" s="57" t="s">
        <v>58</v>
      </c>
      <c r="C1802" s="32" t="s">
        <v>59</v>
      </c>
      <c r="D1802" s="32">
        <v>9</v>
      </c>
      <c r="E1802" s="33" t="s">
        <v>1906</v>
      </c>
      <c r="F1802" s="32" t="s">
        <v>419</v>
      </c>
      <c r="G1802" s="32" t="s">
        <v>1</v>
      </c>
      <c r="H1802" s="45">
        <v>1700000000</v>
      </c>
      <c r="I1802" s="45"/>
      <c r="J1802" s="45"/>
      <c r="K1802" s="45">
        <f t="shared" si="61"/>
        <v>1700000000</v>
      </c>
      <c r="L1802" s="11"/>
    </row>
    <row r="1803" spans="1:12" ht="18" customHeight="1">
      <c r="A1803" s="11">
        <v>1797</v>
      </c>
      <c r="B1803" s="32" t="s">
        <v>58</v>
      </c>
      <c r="C1803" s="32" t="s">
        <v>1784</v>
      </c>
      <c r="D1803" s="32">
        <v>9</v>
      </c>
      <c r="E1803" s="33" t="s">
        <v>1907</v>
      </c>
      <c r="F1803" s="32" t="s">
        <v>417</v>
      </c>
      <c r="G1803" s="32" t="s">
        <v>0</v>
      </c>
      <c r="H1803" s="68">
        <v>70000000</v>
      </c>
      <c r="I1803" s="68"/>
      <c r="J1803" s="68"/>
      <c r="K1803" s="68">
        <f t="shared" si="61"/>
        <v>70000000</v>
      </c>
      <c r="L1803" s="11"/>
    </row>
    <row r="1804" spans="1:12" ht="18" customHeight="1">
      <c r="A1804" s="11">
        <v>1798</v>
      </c>
      <c r="B1804" s="57" t="s">
        <v>58</v>
      </c>
      <c r="C1804" s="57" t="s">
        <v>71</v>
      </c>
      <c r="D1804" s="57">
        <v>9</v>
      </c>
      <c r="E1804" s="58" t="s">
        <v>1908</v>
      </c>
      <c r="F1804" s="57" t="s">
        <v>417</v>
      </c>
      <c r="G1804" s="57" t="s">
        <v>18</v>
      </c>
      <c r="H1804" s="103">
        <v>227559150</v>
      </c>
      <c r="I1804" s="103">
        <v>0</v>
      </c>
      <c r="J1804" s="103">
        <v>0</v>
      </c>
      <c r="K1804" s="103">
        <f t="shared" si="61"/>
        <v>227559150</v>
      </c>
      <c r="L1804" s="29"/>
    </row>
    <row r="1805" spans="1:12" ht="18" customHeight="1">
      <c r="A1805" s="11">
        <v>1799</v>
      </c>
      <c r="B1805" s="57" t="s">
        <v>58</v>
      </c>
      <c r="C1805" s="57" t="s">
        <v>66</v>
      </c>
      <c r="D1805" s="57">
        <v>9</v>
      </c>
      <c r="E1805" s="58" t="s">
        <v>1909</v>
      </c>
      <c r="F1805" s="57" t="s">
        <v>417</v>
      </c>
      <c r="G1805" s="57" t="s">
        <v>18</v>
      </c>
      <c r="H1805" s="103">
        <v>1472091850</v>
      </c>
      <c r="I1805" s="103"/>
      <c r="J1805" s="103"/>
      <c r="K1805" s="103">
        <f t="shared" si="61"/>
        <v>1472091850</v>
      </c>
      <c r="L1805" s="29"/>
    </row>
    <row r="1806" spans="1:12" ht="18" customHeight="1">
      <c r="A1806" s="11">
        <v>1800</v>
      </c>
      <c r="B1806" s="59" t="s">
        <v>1919</v>
      </c>
      <c r="C1806" s="59" t="s">
        <v>2071</v>
      </c>
      <c r="D1806" s="59">
        <v>9</v>
      </c>
      <c r="E1806" s="47" t="s">
        <v>2072</v>
      </c>
      <c r="F1806" s="59" t="s">
        <v>419</v>
      </c>
      <c r="G1806" s="59" t="s">
        <v>26</v>
      </c>
      <c r="H1806" s="165">
        <v>20000000</v>
      </c>
      <c r="I1806" s="165"/>
      <c r="J1806" s="165"/>
      <c r="K1806" s="165">
        <f t="shared" si="61"/>
        <v>20000000</v>
      </c>
      <c r="L1806" s="46"/>
    </row>
    <row r="1807" spans="1:12" ht="18" customHeight="1">
      <c r="A1807" s="11">
        <v>1801</v>
      </c>
      <c r="B1807" s="59" t="s">
        <v>1919</v>
      </c>
      <c r="C1807" s="59" t="s">
        <v>43</v>
      </c>
      <c r="D1807" s="59">
        <v>9</v>
      </c>
      <c r="E1807" s="47" t="s">
        <v>2073</v>
      </c>
      <c r="F1807" s="59" t="s">
        <v>419</v>
      </c>
      <c r="G1807" s="59" t="s">
        <v>0</v>
      </c>
      <c r="H1807" s="165">
        <v>2000000000</v>
      </c>
      <c r="I1807" s="165"/>
      <c r="J1807" s="165"/>
      <c r="K1807" s="165">
        <f t="shared" si="61"/>
        <v>2000000000</v>
      </c>
      <c r="L1807" s="46"/>
    </row>
    <row r="1808" spans="1:12" ht="18" customHeight="1">
      <c r="A1808" s="11">
        <v>1802</v>
      </c>
      <c r="B1808" s="59" t="s">
        <v>1919</v>
      </c>
      <c r="C1808" s="59" t="s">
        <v>171</v>
      </c>
      <c r="D1808" s="59">
        <v>9</v>
      </c>
      <c r="E1808" s="47" t="s">
        <v>2074</v>
      </c>
      <c r="F1808" s="59" t="s">
        <v>149</v>
      </c>
      <c r="G1808" s="59" t="s">
        <v>65</v>
      </c>
      <c r="H1808" s="165">
        <v>10000000</v>
      </c>
      <c r="I1808" s="165"/>
      <c r="J1808" s="165"/>
      <c r="K1808" s="165">
        <f t="shared" si="61"/>
        <v>10000000</v>
      </c>
      <c r="L1808" s="29" t="s">
        <v>523</v>
      </c>
    </row>
    <row r="1809" spans="1:12" ht="18" customHeight="1">
      <c r="A1809" s="11">
        <v>1803</v>
      </c>
      <c r="B1809" s="12" t="s">
        <v>79</v>
      </c>
      <c r="C1809" s="12" t="s">
        <v>83</v>
      </c>
      <c r="D1809" s="11">
        <v>9</v>
      </c>
      <c r="E1809" s="55" t="s">
        <v>2406</v>
      </c>
      <c r="F1809" s="57" t="s">
        <v>469</v>
      </c>
      <c r="G1809" s="11" t="s">
        <v>1</v>
      </c>
      <c r="H1809" s="188">
        <v>1700000000</v>
      </c>
      <c r="I1809" s="103">
        <v>0</v>
      </c>
      <c r="J1809" s="103">
        <v>0</v>
      </c>
      <c r="K1809" s="188">
        <v>1700000000</v>
      </c>
      <c r="L1809" s="29"/>
    </row>
    <row r="1810" spans="1:12" ht="18" customHeight="1">
      <c r="A1810" s="11">
        <v>1804</v>
      </c>
      <c r="B1810" s="32" t="s">
        <v>85</v>
      </c>
      <c r="C1810" s="32" t="s">
        <v>86</v>
      </c>
      <c r="D1810" s="32">
        <v>9</v>
      </c>
      <c r="E1810" s="39" t="s">
        <v>2528</v>
      </c>
      <c r="F1810" s="32" t="s">
        <v>442</v>
      </c>
      <c r="G1810" s="32" t="s">
        <v>18</v>
      </c>
      <c r="H1810" s="45">
        <v>85000000</v>
      </c>
      <c r="I1810" s="45"/>
      <c r="J1810" s="45"/>
      <c r="K1810" s="45">
        <f t="shared" ref="K1810:K1815" si="62">H1810+I1810+J1810</f>
        <v>85000000</v>
      </c>
      <c r="L1810" s="29"/>
    </row>
    <row r="1811" spans="1:12" ht="18" customHeight="1">
      <c r="A1811" s="11">
        <v>1805</v>
      </c>
      <c r="B1811" s="32" t="s">
        <v>85</v>
      </c>
      <c r="C1811" s="32" t="s">
        <v>93</v>
      </c>
      <c r="D1811" s="32">
        <v>9</v>
      </c>
      <c r="E1811" s="39" t="s">
        <v>2527</v>
      </c>
      <c r="F1811" s="32" t="s">
        <v>469</v>
      </c>
      <c r="G1811" s="32" t="s">
        <v>18</v>
      </c>
      <c r="H1811" s="45">
        <v>200000000</v>
      </c>
      <c r="I1811" s="45"/>
      <c r="J1811" s="45">
        <v>0</v>
      </c>
      <c r="K1811" s="45">
        <f t="shared" si="62"/>
        <v>200000000</v>
      </c>
      <c r="L1811" s="29"/>
    </row>
    <row r="1812" spans="1:12" ht="18" customHeight="1">
      <c r="A1812" s="11">
        <v>1806</v>
      </c>
      <c r="B1812" s="32" t="s">
        <v>85</v>
      </c>
      <c r="C1812" s="32" t="s">
        <v>43</v>
      </c>
      <c r="D1812" s="32">
        <v>9</v>
      </c>
      <c r="E1812" s="39" t="s">
        <v>2526</v>
      </c>
      <c r="F1812" s="32" t="s">
        <v>469</v>
      </c>
      <c r="G1812" s="32" t="s">
        <v>26</v>
      </c>
      <c r="H1812" s="45">
        <v>80000000</v>
      </c>
      <c r="I1812" s="45"/>
      <c r="J1812" s="45"/>
      <c r="K1812" s="45">
        <f t="shared" si="62"/>
        <v>80000000</v>
      </c>
      <c r="L1812" s="29"/>
    </row>
    <row r="1813" spans="1:12" ht="18" customHeight="1">
      <c r="A1813" s="11">
        <v>1807</v>
      </c>
      <c r="B1813" s="32" t="s">
        <v>85</v>
      </c>
      <c r="C1813" s="32" t="s">
        <v>42</v>
      </c>
      <c r="D1813" s="32">
        <v>9</v>
      </c>
      <c r="E1813" s="39" t="s">
        <v>2524</v>
      </c>
      <c r="F1813" s="32" t="s">
        <v>469</v>
      </c>
      <c r="G1813" s="32" t="s">
        <v>26</v>
      </c>
      <c r="H1813" s="45">
        <v>400000000</v>
      </c>
      <c r="I1813" s="45">
        <v>0</v>
      </c>
      <c r="J1813" s="45">
        <v>0</v>
      </c>
      <c r="K1813" s="45">
        <f t="shared" si="62"/>
        <v>400000000</v>
      </c>
      <c r="L1813" s="29"/>
    </row>
    <row r="1814" spans="1:12" ht="18" customHeight="1">
      <c r="A1814" s="11">
        <v>1808</v>
      </c>
      <c r="B1814" s="32" t="s">
        <v>85</v>
      </c>
      <c r="C1814" s="32" t="s">
        <v>42</v>
      </c>
      <c r="D1814" s="32">
        <v>9</v>
      </c>
      <c r="E1814" s="39" t="s">
        <v>2525</v>
      </c>
      <c r="F1814" s="32" t="s">
        <v>442</v>
      </c>
      <c r="G1814" s="32" t="s">
        <v>26</v>
      </c>
      <c r="H1814" s="45">
        <v>50000000</v>
      </c>
      <c r="I1814" s="45">
        <v>0</v>
      </c>
      <c r="J1814" s="45">
        <v>0</v>
      </c>
      <c r="K1814" s="45">
        <f t="shared" si="62"/>
        <v>50000000</v>
      </c>
      <c r="L1814" s="29"/>
    </row>
    <row r="1815" spans="1:12" ht="18" customHeight="1">
      <c r="A1815" s="11">
        <v>1809</v>
      </c>
      <c r="B1815" s="57" t="s">
        <v>114</v>
      </c>
      <c r="C1815" s="57" t="s">
        <v>124</v>
      </c>
      <c r="D1815" s="57">
        <v>9</v>
      </c>
      <c r="E1815" s="80" t="s">
        <v>3043</v>
      </c>
      <c r="F1815" s="57" t="s">
        <v>417</v>
      </c>
      <c r="G1815" s="57" t="s">
        <v>26</v>
      </c>
      <c r="H1815" s="103">
        <v>50195000</v>
      </c>
      <c r="I1815" s="103">
        <v>0</v>
      </c>
      <c r="J1815" s="103">
        <v>0</v>
      </c>
      <c r="K1815" s="45">
        <f t="shared" si="62"/>
        <v>50195000</v>
      </c>
      <c r="L1815" s="12"/>
    </row>
    <row r="1816" spans="1:12" ht="18" customHeight="1">
      <c r="A1816" s="11">
        <v>1810</v>
      </c>
      <c r="B1816" s="11" t="s">
        <v>196</v>
      </c>
      <c r="C1816" s="32" t="s">
        <v>3166</v>
      </c>
      <c r="D1816" s="32">
        <v>9</v>
      </c>
      <c r="E1816" s="22" t="s">
        <v>3198</v>
      </c>
      <c r="F1816" s="32" t="s">
        <v>419</v>
      </c>
      <c r="G1816" s="32" t="s">
        <v>18</v>
      </c>
      <c r="H1816" s="45">
        <v>65000000</v>
      </c>
      <c r="I1816" s="45">
        <v>0</v>
      </c>
      <c r="J1816" s="45">
        <v>0</v>
      </c>
      <c r="K1816" s="45">
        <v>65000000</v>
      </c>
      <c r="L1816" s="29"/>
    </row>
    <row r="1817" spans="1:12" ht="18" customHeight="1">
      <c r="A1817" s="11">
        <v>1811</v>
      </c>
      <c r="B1817" s="11" t="s">
        <v>130</v>
      </c>
      <c r="C1817" s="11" t="s">
        <v>132</v>
      </c>
      <c r="D1817" s="32">
        <v>9</v>
      </c>
      <c r="E1817" s="39" t="s">
        <v>3485</v>
      </c>
      <c r="F1817" s="32" t="s">
        <v>469</v>
      </c>
      <c r="G1817" s="32" t="s">
        <v>26</v>
      </c>
      <c r="H1817" s="45">
        <v>50000000</v>
      </c>
      <c r="I1817" s="45"/>
      <c r="J1817" s="45"/>
      <c r="K1817" s="45">
        <v>50000000</v>
      </c>
      <c r="L1817" s="11"/>
    </row>
    <row r="1818" spans="1:12" ht="18" customHeight="1">
      <c r="A1818" s="11">
        <v>1812</v>
      </c>
      <c r="B1818" s="11" t="s">
        <v>130</v>
      </c>
      <c r="C1818" s="11" t="s">
        <v>132</v>
      </c>
      <c r="D1818" s="32">
        <v>9</v>
      </c>
      <c r="E1818" s="39" t="s">
        <v>3484</v>
      </c>
      <c r="F1818" s="32" t="s">
        <v>469</v>
      </c>
      <c r="G1818" s="32" t="s">
        <v>1</v>
      </c>
      <c r="H1818" s="45">
        <v>146000000</v>
      </c>
      <c r="I1818" s="45"/>
      <c r="J1818" s="45"/>
      <c r="K1818" s="45">
        <v>146000000</v>
      </c>
      <c r="L1818" s="11"/>
    </row>
    <row r="1819" spans="1:12" ht="18" customHeight="1">
      <c r="A1819" s="11">
        <v>1813</v>
      </c>
      <c r="B1819" s="11" t="s">
        <v>130</v>
      </c>
      <c r="C1819" s="11" t="s">
        <v>42</v>
      </c>
      <c r="D1819" s="32">
        <v>9</v>
      </c>
      <c r="E1819" s="39" t="s">
        <v>3480</v>
      </c>
      <c r="F1819" s="32" t="s">
        <v>469</v>
      </c>
      <c r="G1819" s="32" t="s">
        <v>26</v>
      </c>
      <c r="H1819" s="45">
        <v>15835558</v>
      </c>
      <c r="I1819" s="45"/>
      <c r="J1819" s="45"/>
      <c r="K1819" s="45">
        <v>15835558</v>
      </c>
      <c r="L1819" s="11"/>
    </row>
    <row r="1820" spans="1:12" ht="18" customHeight="1">
      <c r="A1820" s="11">
        <v>1814</v>
      </c>
      <c r="B1820" s="11" t="s">
        <v>130</v>
      </c>
      <c r="C1820" s="11" t="s">
        <v>42</v>
      </c>
      <c r="D1820" s="32">
        <v>9</v>
      </c>
      <c r="E1820" s="39" t="s">
        <v>3483</v>
      </c>
      <c r="F1820" s="32" t="s">
        <v>469</v>
      </c>
      <c r="G1820" s="32" t="s">
        <v>18</v>
      </c>
      <c r="H1820" s="45">
        <v>250000000</v>
      </c>
      <c r="I1820" s="45"/>
      <c r="J1820" s="45"/>
      <c r="K1820" s="45">
        <v>250000000</v>
      </c>
      <c r="L1820" s="11"/>
    </row>
    <row r="1821" spans="1:12" ht="18" customHeight="1">
      <c r="A1821" s="11">
        <v>1815</v>
      </c>
      <c r="B1821" s="11" t="s">
        <v>130</v>
      </c>
      <c r="C1821" s="11" t="s">
        <v>42</v>
      </c>
      <c r="D1821" s="32">
        <v>9</v>
      </c>
      <c r="E1821" s="39" t="s">
        <v>3481</v>
      </c>
      <c r="F1821" s="32" t="s">
        <v>469</v>
      </c>
      <c r="G1821" s="32" t="s">
        <v>26</v>
      </c>
      <c r="H1821" s="45">
        <v>50000000</v>
      </c>
      <c r="I1821" s="45"/>
      <c r="J1821" s="45"/>
      <c r="K1821" s="45">
        <v>50000000</v>
      </c>
      <c r="L1821" s="11"/>
    </row>
    <row r="1822" spans="1:12" ht="18" customHeight="1">
      <c r="A1822" s="11">
        <v>1816</v>
      </c>
      <c r="B1822" s="11" t="s">
        <v>130</v>
      </c>
      <c r="C1822" s="11" t="s">
        <v>42</v>
      </c>
      <c r="D1822" s="32">
        <v>9</v>
      </c>
      <c r="E1822" s="39" t="s">
        <v>3482</v>
      </c>
      <c r="F1822" s="32" t="s">
        <v>442</v>
      </c>
      <c r="G1822" s="32" t="s">
        <v>26</v>
      </c>
      <c r="H1822" s="45">
        <v>40000000</v>
      </c>
      <c r="I1822" s="45"/>
      <c r="J1822" s="45"/>
      <c r="K1822" s="45">
        <v>40000000</v>
      </c>
      <c r="L1822" s="11"/>
    </row>
    <row r="1823" spans="1:12" ht="18" customHeight="1">
      <c r="A1823" s="11">
        <v>1817</v>
      </c>
      <c r="B1823" s="32" t="s">
        <v>3544</v>
      </c>
      <c r="C1823" s="57" t="s">
        <v>540</v>
      </c>
      <c r="D1823" s="57">
        <v>9</v>
      </c>
      <c r="E1823" s="58" t="s">
        <v>3786</v>
      </c>
      <c r="F1823" s="32" t="s">
        <v>419</v>
      </c>
      <c r="G1823" s="57" t="s">
        <v>18</v>
      </c>
      <c r="H1823" s="103">
        <v>66000000</v>
      </c>
      <c r="I1823" s="103">
        <v>0</v>
      </c>
      <c r="J1823" s="103"/>
      <c r="K1823" s="45">
        <f t="shared" ref="K1823:K1852" si="63">H1823+I1823+J1823</f>
        <v>66000000</v>
      </c>
      <c r="L1823" s="57"/>
    </row>
    <row r="1824" spans="1:12" ht="18" customHeight="1">
      <c r="A1824" s="11">
        <v>1818</v>
      </c>
      <c r="B1824" s="32" t="s">
        <v>3544</v>
      </c>
      <c r="C1824" s="32" t="s">
        <v>3689</v>
      </c>
      <c r="D1824" s="32">
        <v>9</v>
      </c>
      <c r="E1824" s="33" t="s">
        <v>3785</v>
      </c>
      <c r="F1824" s="32" t="s">
        <v>469</v>
      </c>
      <c r="G1824" s="32" t="s">
        <v>18</v>
      </c>
      <c r="H1824" s="68">
        <v>30000000</v>
      </c>
      <c r="I1824" s="68">
        <v>0</v>
      </c>
      <c r="J1824" s="68">
        <v>0</v>
      </c>
      <c r="K1824" s="45">
        <f t="shared" si="63"/>
        <v>30000000</v>
      </c>
      <c r="L1824" s="11"/>
    </row>
    <row r="1825" spans="1:12" ht="18" customHeight="1">
      <c r="A1825" s="11">
        <v>1819</v>
      </c>
      <c r="B1825" s="57" t="s">
        <v>3826</v>
      </c>
      <c r="C1825" s="57" t="s">
        <v>3879</v>
      </c>
      <c r="D1825" s="57">
        <v>9</v>
      </c>
      <c r="E1825" s="58" t="s">
        <v>3919</v>
      </c>
      <c r="F1825" s="57" t="s">
        <v>419</v>
      </c>
      <c r="G1825" s="57" t="s">
        <v>18</v>
      </c>
      <c r="H1825" s="103">
        <v>740000000</v>
      </c>
      <c r="I1825" s="103"/>
      <c r="J1825" s="103"/>
      <c r="K1825" s="103">
        <f t="shared" si="63"/>
        <v>740000000</v>
      </c>
      <c r="L1825" s="120"/>
    </row>
    <row r="1826" spans="1:12" ht="18" customHeight="1">
      <c r="A1826" s="11">
        <v>1820</v>
      </c>
      <c r="B1826" s="57" t="s">
        <v>3826</v>
      </c>
      <c r="C1826" s="57" t="s">
        <v>3855</v>
      </c>
      <c r="D1826" s="57">
        <v>9</v>
      </c>
      <c r="E1826" s="58" t="s">
        <v>3920</v>
      </c>
      <c r="F1826" s="57" t="s">
        <v>1360</v>
      </c>
      <c r="G1826" s="57" t="s">
        <v>1</v>
      </c>
      <c r="H1826" s="103">
        <v>450000000</v>
      </c>
      <c r="I1826" s="103"/>
      <c r="J1826" s="103"/>
      <c r="K1826" s="103">
        <f t="shared" si="63"/>
        <v>450000000</v>
      </c>
      <c r="L1826" s="57"/>
    </row>
    <row r="1827" spans="1:12" ht="18" customHeight="1">
      <c r="A1827" s="11">
        <v>1821</v>
      </c>
      <c r="B1827" s="12" t="s">
        <v>3924</v>
      </c>
      <c r="C1827" s="12" t="s">
        <v>3937</v>
      </c>
      <c r="D1827" s="12">
        <v>9</v>
      </c>
      <c r="E1827" s="13" t="s">
        <v>4041</v>
      </c>
      <c r="F1827" s="57" t="s">
        <v>419</v>
      </c>
      <c r="G1827" s="57" t="s">
        <v>26</v>
      </c>
      <c r="H1827" s="103">
        <v>140000000</v>
      </c>
      <c r="I1827" s="103"/>
      <c r="J1827" s="103"/>
      <c r="K1827" s="103">
        <f t="shared" si="63"/>
        <v>140000000</v>
      </c>
      <c r="L1827" s="21"/>
    </row>
    <row r="1828" spans="1:12" ht="18" customHeight="1">
      <c r="A1828" s="11">
        <v>1822</v>
      </c>
      <c r="B1828" s="12" t="s">
        <v>3924</v>
      </c>
      <c r="C1828" s="12" t="s">
        <v>3937</v>
      </c>
      <c r="D1828" s="32">
        <v>9</v>
      </c>
      <c r="E1828" s="33" t="s">
        <v>4042</v>
      </c>
      <c r="F1828" s="57" t="s">
        <v>419</v>
      </c>
      <c r="G1828" s="57" t="s">
        <v>26</v>
      </c>
      <c r="H1828" s="45">
        <v>150000000</v>
      </c>
      <c r="I1828" s="45"/>
      <c r="J1828" s="45"/>
      <c r="K1828" s="45">
        <f t="shared" si="63"/>
        <v>150000000</v>
      </c>
      <c r="L1828" s="21"/>
    </row>
    <row r="1829" spans="1:12" ht="18" customHeight="1">
      <c r="A1829" s="11">
        <v>1823</v>
      </c>
      <c r="B1829" s="57" t="s">
        <v>145</v>
      </c>
      <c r="C1829" s="57" t="s">
        <v>35</v>
      </c>
      <c r="D1829" s="57">
        <v>9</v>
      </c>
      <c r="E1829" s="71" t="s">
        <v>4080</v>
      </c>
      <c r="F1829" s="57" t="s">
        <v>469</v>
      </c>
      <c r="G1829" s="57" t="s">
        <v>26</v>
      </c>
      <c r="H1829" s="103">
        <v>50000000</v>
      </c>
      <c r="I1829" s="103">
        <v>0</v>
      </c>
      <c r="J1829" s="103">
        <v>0</v>
      </c>
      <c r="K1829" s="103">
        <f t="shared" si="63"/>
        <v>50000000</v>
      </c>
      <c r="L1829" s="23"/>
    </row>
    <row r="1830" spans="1:12" ht="18" customHeight="1">
      <c r="A1830" s="11">
        <v>1824</v>
      </c>
      <c r="B1830" s="57" t="s">
        <v>145</v>
      </c>
      <c r="C1830" s="57" t="s">
        <v>35</v>
      </c>
      <c r="D1830" s="57">
        <v>9</v>
      </c>
      <c r="E1830" s="71" t="s">
        <v>4079</v>
      </c>
      <c r="F1830" s="57" t="s">
        <v>469</v>
      </c>
      <c r="G1830" s="57" t="s">
        <v>26</v>
      </c>
      <c r="H1830" s="103">
        <v>50000000</v>
      </c>
      <c r="I1830" s="103">
        <v>0</v>
      </c>
      <c r="J1830" s="103">
        <v>0</v>
      </c>
      <c r="K1830" s="103">
        <f t="shared" si="63"/>
        <v>50000000</v>
      </c>
      <c r="L1830" s="23"/>
    </row>
    <row r="1831" spans="1:12" ht="18" customHeight="1">
      <c r="A1831" s="11">
        <v>1825</v>
      </c>
      <c r="B1831" s="12" t="s">
        <v>147</v>
      </c>
      <c r="C1831" s="12" t="s">
        <v>63</v>
      </c>
      <c r="D1831" s="111">
        <v>9</v>
      </c>
      <c r="E1831" s="109" t="s">
        <v>4403</v>
      </c>
      <c r="F1831" s="111" t="s">
        <v>419</v>
      </c>
      <c r="G1831" s="111" t="s">
        <v>18</v>
      </c>
      <c r="H1831" s="103">
        <v>15000000</v>
      </c>
      <c r="I1831" s="103"/>
      <c r="J1831" s="103"/>
      <c r="K1831" s="103">
        <f t="shared" si="63"/>
        <v>15000000</v>
      </c>
      <c r="L1831" s="63"/>
    </row>
    <row r="1832" spans="1:12" ht="18" customHeight="1">
      <c r="A1832" s="11">
        <v>1826</v>
      </c>
      <c r="B1832" s="57" t="s">
        <v>201</v>
      </c>
      <c r="C1832" s="57" t="s">
        <v>80</v>
      </c>
      <c r="D1832" s="57">
        <v>9</v>
      </c>
      <c r="E1832" s="13" t="s">
        <v>4401</v>
      </c>
      <c r="F1832" s="57" t="s">
        <v>419</v>
      </c>
      <c r="G1832" s="57" t="s">
        <v>1</v>
      </c>
      <c r="H1832" s="103">
        <v>17048646</v>
      </c>
      <c r="I1832" s="103">
        <v>0</v>
      </c>
      <c r="J1832" s="103">
        <v>0</v>
      </c>
      <c r="K1832" s="103">
        <f t="shared" si="63"/>
        <v>17048646</v>
      </c>
      <c r="L1832" s="118"/>
    </row>
    <row r="1833" spans="1:12" ht="18" customHeight="1">
      <c r="A1833" s="11">
        <v>1827</v>
      </c>
      <c r="B1833" s="12" t="s">
        <v>147</v>
      </c>
      <c r="C1833" s="12" t="s">
        <v>63</v>
      </c>
      <c r="D1833" s="111">
        <v>9</v>
      </c>
      <c r="E1833" s="109" t="s">
        <v>4404</v>
      </c>
      <c r="F1833" s="111" t="s">
        <v>419</v>
      </c>
      <c r="G1833" s="111" t="s">
        <v>18</v>
      </c>
      <c r="H1833" s="103">
        <v>15000000</v>
      </c>
      <c r="I1833" s="103"/>
      <c r="J1833" s="103"/>
      <c r="K1833" s="103">
        <f t="shared" si="63"/>
        <v>15000000</v>
      </c>
      <c r="L1833" s="63"/>
    </row>
    <row r="1834" spans="1:12" ht="18" customHeight="1">
      <c r="A1834" s="11">
        <v>1828</v>
      </c>
      <c r="B1834" s="12" t="s">
        <v>147</v>
      </c>
      <c r="C1834" s="57" t="s">
        <v>180</v>
      </c>
      <c r="D1834" s="57">
        <v>9</v>
      </c>
      <c r="E1834" s="58" t="s">
        <v>4400</v>
      </c>
      <c r="F1834" s="32" t="s">
        <v>469</v>
      </c>
      <c r="G1834" s="57" t="s">
        <v>18</v>
      </c>
      <c r="H1834" s="103">
        <v>9000000</v>
      </c>
      <c r="I1834" s="103"/>
      <c r="J1834" s="103"/>
      <c r="K1834" s="103">
        <f t="shared" si="63"/>
        <v>9000000</v>
      </c>
      <c r="L1834" s="63"/>
    </row>
    <row r="1835" spans="1:12" ht="18" customHeight="1">
      <c r="A1835" s="11">
        <v>1829</v>
      </c>
      <c r="B1835" s="57" t="s">
        <v>147</v>
      </c>
      <c r="C1835" s="57" t="s">
        <v>4262</v>
      </c>
      <c r="D1835" s="57">
        <v>9</v>
      </c>
      <c r="E1835" s="58" t="s">
        <v>4406</v>
      </c>
      <c r="F1835" s="57" t="s">
        <v>417</v>
      </c>
      <c r="G1835" s="57" t="s">
        <v>0</v>
      </c>
      <c r="H1835" s="72">
        <f>88928000000*0.021</f>
        <v>1867488000</v>
      </c>
      <c r="I1835" s="72"/>
      <c r="J1835" s="72"/>
      <c r="K1835" s="72">
        <f t="shared" si="63"/>
        <v>1867488000</v>
      </c>
      <c r="L1835" s="34"/>
    </row>
    <row r="1836" spans="1:12" ht="18" customHeight="1">
      <c r="A1836" s="11">
        <v>1830</v>
      </c>
      <c r="B1836" s="57" t="s">
        <v>147</v>
      </c>
      <c r="C1836" s="57" t="s">
        <v>4262</v>
      </c>
      <c r="D1836" s="57">
        <v>9</v>
      </c>
      <c r="E1836" s="58" t="s">
        <v>4407</v>
      </c>
      <c r="F1836" s="57" t="s">
        <v>417</v>
      </c>
      <c r="G1836" s="57" t="s">
        <v>0</v>
      </c>
      <c r="H1836" s="72">
        <f>117340000000*0.021</f>
        <v>2464140000</v>
      </c>
      <c r="I1836" s="72"/>
      <c r="J1836" s="72"/>
      <c r="K1836" s="72">
        <f t="shared" si="63"/>
        <v>2464140000</v>
      </c>
      <c r="L1836" s="34"/>
    </row>
    <row r="1837" spans="1:12" ht="18" customHeight="1">
      <c r="A1837" s="11">
        <v>1831</v>
      </c>
      <c r="B1837" s="57" t="s">
        <v>147</v>
      </c>
      <c r="C1837" s="57" t="s">
        <v>4262</v>
      </c>
      <c r="D1837" s="57">
        <v>9</v>
      </c>
      <c r="E1837" s="58" t="s">
        <v>4405</v>
      </c>
      <c r="F1837" s="32" t="s">
        <v>417</v>
      </c>
      <c r="G1837" s="57" t="s">
        <v>0</v>
      </c>
      <c r="H1837" s="72">
        <f>77629064000*0.021</f>
        <v>1630210344</v>
      </c>
      <c r="I1837" s="72"/>
      <c r="J1837" s="72"/>
      <c r="K1837" s="72">
        <f t="shared" si="63"/>
        <v>1630210344</v>
      </c>
      <c r="L1837" s="34"/>
    </row>
    <row r="1838" spans="1:12" ht="18" customHeight="1">
      <c r="A1838" s="11">
        <v>1832</v>
      </c>
      <c r="B1838" s="11" t="s">
        <v>147</v>
      </c>
      <c r="C1838" s="11" t="s">
        <v>155</v>
      </c>
      <c r="D1838" s="11">
        <v>9</v>
      </c>
      <c r="E1838" s="13" t="s">
        <v>4402</v>
      </c>
      <c r="F1838" s="11" t="s">
        <v>419</v>
      </c>
      <c r="G1838" s="11" t="s">
        <v>1</v>
      </c>
      <c r="H1838" s="28">
        <v>70000000</v>
      </c>
      <c r="I1838" s="28">
        <v>0</v>
      </c>
      <c r="J1838" s="28">
        <v>0</v>
      </c>
      <c r="K1838" s="103">
        <f t="shared" si="63"/>
        <v>70000000</v>
      </c>
      <c r="L1838" s="63"/>
    </row>
    <row r="1839" spans="1:12" ht="18" customHeight="1">
      <c r="A1839" s="11">
        <v>1833</v>
      </c>
      <c r="B1839" s="32" t="s">
        <v>4435</v>
      </c>
      <c r="C1839" s="32" t="s">
        <v>193</v>
      </c>
      <c r="D1839" s="32">
        <v>9</v>
      </c>
      <c r="E1839" s="33" t="s">
        <v>4528</v>
      </c>
      <c r="F1839" s="32" t="s">
        <v>419</v>
      </c>
      <c r="G1839" s="32" t="s">
        <v>1</v>
      </c>
      <c r="H1839" s="68">
        <v>48000000</v>
      </c>
      <c r="I1839" s="68"/>
      <c r="J1839" s="68"/>
      <c r="K1839" s="68">
        <f t="shared" si="63"/>
        <v>48000000</v>
      </c>
      <c r="L1839" s="29"/>
    </row>
    <row r="1840" spans="1:12" ht="18" customHeight="1">
      <c r="A1840" s="11">
        <v>1834</v>
      </c>
      <c r="B1840" s="32" t="s">
        <v>14</v>
      </c>
      <c r="C1840" s="32" t="s">
        <v>262</v>
      </c>
      <c r="D1840" s="32">
        <v>10</v>
      </c>
      <c r="E1840" s="33" t="s">
        <v>1912</v>
      </c>
      <c r="F1840" s="32" t="s">
        <v>419</v>
      </c>
      <c r="G1840" s="32" t="s">
        <v>0</v>
      </c>
      <c r="H1840" s="45">
        <f>322631000*9.8</f>
        <v>3161783800</v>
      </c>
      <c r="I1840" s="45">
        <v>0</v>
      </c>
      <c r="J1840" s="45"/>
      <c r="K1840" s="45">
        <f t="shared" si="63"/>
        <v>3161783800</v>
      </c>
      <c r="L1840" s="11"/>
    </row>
    <row r="1841" spans="1:12" ht="18" customHeight="1">
      <c r="A1841" s="11">
        <v>1835</v>
      </c>
      <c r="B1841" s="32" t="s">
        <v>278</v>
      </c>
      <c r="C1841" s="32" t="s">
        <v>279</v>
      </c>
      <c r="D1841" s="32">
        <v>10</v>
      </c>
      <c r="E1841" s="33" t="s">
        <v>295</v>
      </c>
      <c r="F1841" s="32" t="s">
        <v>62</v>
      </c>
      <c r="G1841" s="32" t="s">
        <v>18</v>
      </c>
      <c r="H1841" s="68">
        <v>1673987296</v>
      </c>
      <c r="I1841" s="68">
        <v>0</v>
      </c>
      <c r="J1841" s="68">
        <v>0</v>
      </c>
      <c r="K1841" s="68">
        <f t="shared" si="63"/>
        <v>1673987296</v>
      </c>
      <c r="L1841" s="32"/>
    </row>
    <row r="1842" spans="1:12" ht="18" customHeight="1">
      <c r="A1842" s="11">
        <v>1836</v>
      </c>
      <c r="B1842" s="11" t="s">
        <v>278</v>
      </c>
      <c r="C1842" s="11" t="s">
        <v>296</v>
      </c>
      <c r="D1842" s="11">
        <v>10</v>
      </c>
      <c r="E1842" s="22" t="s">
        <v>297</v>
      </c>
      <c r="F1842" s="32" t="s">
        <v>62</v>
      </c>
      <c r="G1842" s="11" t="s">
        <v>1</v>
      </c>
      <c r="H1842" s="15">
        <v>2326637000</v>
      </c>
      <c r="I1842" s="15">
        <v>438600000</v>
      </c>
      <c r="J1842" s="15">
        <v>0</v>
      </c>
      <c r="K1842" s="45">
        <f t="shared" si="63"/>
        <v>2765237000</v>
      </c>
      <c r="L1842" s="11"/>
    </row>
    <row r="1843" spans="1:12" ht="18" customHeight="1">
      <c r="A1843" s="11">
        <v>1837</v>
      </c>
      <c r="B1843" s="57" t="s">
        <v>21</v>
      </c>
      <c r="C1843" s="57" t="s">
        <v>33</v>
      </c>
      <c r="D1843" s="57">
        <v>10</v>
      </c>
      <c r="E1843" s="13" t="s">
        <v>517</v>
      </c>
      <c r="F1843" s="57" t="s">
        <v>419</v>
      </c>
      <c r="G1843" s="57" t="s">
        <v>18</v>
      </c>
      <c r="H1843" s="72">
        <v>18000000</v>
      </c>
      <c r="I1843" s="72"/>
      <c r="J1843" s="72"/>
      <c r="K1843" s="72">
        <f t="shared" si="63"/>
        <v>18000000</v>
      </c>
      <c r="L1843" s="69"/>
    </row>
    <row r="1844" spans="1:12" ht="18" customHeight="1">
      <c r="A1844" s="11">
        <v>1838</v>
      </c>
      <c r="B1844" s="57" t="s">
        <v>21</v>
      </c>
      <c r="C1844" s="57" t="s">
        <v>360</v>
      </c>
      <c r="D1844" s="57">
        <v>10</v>
      </c>
      <c r="E1844" s="13" t="s">
        <v>519</v>
      </c>
      <c r="F1844" s="57" t="s">
        <v>417</v>
      </c>
      <c r="G1844" s="57" t="s">
        <v>18</v>
      </c>
      <c r="H1844" s="72">
        <v>34810000</v>
      </c>
      <c r="I1844" s="72">
        <v>2000000</v>
      </c>
      <c r="J1844" s="72"/>
      <c r="K1844" s="72">
        <f t="shared" si="63"/>
        <v>36810000</v>
      </c>
      <c r="L1844" s="57"/>
    </row>
    <row r="1845" spans="1:12" ht="18" customHeight="1">
      <c r="A1845" s="11">
        <v>1839</v>
      </c>
      <c r="B1845" s="57" t="s">
        <v>298</v>
      </c>
      <c r="C1845" s="57" t="s">
        <v>437</v>
      </c>
      <c r="D1845" s="57">
        <v>10</v>
      </c>
      <c r="E1845" s="13" t="s">
        <v>518</v>
      </c>
      <c r="F1845" s="57" t="s">
        <v>417</v>
      </c>
      <c r="G1845" s="57" t="s">
        <v>1</v>
      </c>
      <c r="H1845" s="72">
        <v>26000000</v>
      </c>
      <c r="I1845" s="72"/>
      <c r="J1845" s="72"/>
      <c r="K1845" s="72">
        <f t="shared" si="63"/>
        <v>26000000</v>
      </c>
      <c r="L1845" s="69"/>
    </row>
    <row r="1846" spans="1:12" ht="18" customHeight="1">
      <c r="A1846" s="11">
        <v>1840</v>
      </c>
      <c r="B1846" s="32" t="s">
        <v>36</v>
      </c>
      <c r="C1846" s="32" t="s">
        <v>583</v>
      </c>
      <c r="D1846" s="32">
        <v>10</v>
      </c>
      <c r="E1846" s="39" t="s">
        <v>886</v>
      </c>
      <c r="F1846" s="32" t="s">
        <v>419</v>
      </c>
      <c r="G1846" s="32" t="s">
        <v>26</v>
      </c>
      <c r="H1846" s="81">
        <v>77450000</v>
      </c>
      <c r="I1846" s="81"/>
      <c r="J1846" s="81"/>
      <c r="K1846" s="45">
        <f t="shared" si="63"/>
        <v>77450000</v>
      </c>
      <c r="L1846" s="29"/>
    </row>
    <row r="1847" spans="1:12" ht="18" customHeight="1">
      <c r="A1847" s="11">
        <v>1841</v>
      </c>
      <c r="B1847" s="32" t="s">
        <v>36</v>
      </c>
      <c r="C1847" s="32" t="s">
        <v>27</v>
      </c>
      <c r="D1847" s="32">
        <v>10</v>
      </c>
      <c r="E1847" s="39" t="s">
        <v>884</v>
      </c>
      <c r="F1847" s="32" t="s">
        <v>442</v>
      </c>
      <c r="G1847" s="32" t="s">
        <v>26</v>
      </c>
      <c r="H1847" s="45">
        <v>180000000</v>
      </c>
      <c r="I1847" s="45"/>
      <c r="J1847" s="45"/>
      <c r="K1847" s="45">
        <f t="shared" si="63"/>
        <v>180000000</v>
      </c>
      <c r="L1847" s="29"/>
    </row>
    <row r="1848" spans="1:12" ht="18" customHeight="1">
      <c r="A1848" s="11">
        <v>1842</v>
      </c>
      <c r="B1848" s="32" t="s">
        <v>36</v>
      </c>
      <c r="C1848" s="32" t="s">
        <v>27</v>
      </c>
      <c r="D1848" s="32">
        <v>10</v>
      </c>
      <c r="E1848" s="39" t="s">
        <v>885</v>
      </c>
      <c r="F1848" s="32" t="s">
        <v>419</v>
      </c>
      <c r="G1848" s="32" t="s">
        <v>26</v>
      </c>
      <c r="H1848" s="45">
        <v>33000000</v>
      </c>
      <c r="I1848" s="45">
        <v>3000000</v>
      </c>
      <c r="J1848" s="45"/>
      <c r="K1848" s="45">
        <f t="shared" si="63"/>
        <v>36000000</v>
      </c>
      <c r="L1848" s="29"/>
    </row>
    <row r="1849" spans="1:12" ht="18" customHeight="1">
      <c r="A1849" s="11">
        <v>1843</v>
      </c>
      <c r="B1849" s="32" t="s">
        <v>889</v>
      </c>
      <c r="C1849" s="11" t="s">
        <v>115</v>
      </c>
      <c r="D1849" s="57">
        <v>10</v>
      </c>
      <c r="E1849" s="58" t="s">
        <v>1242</v>
      </c>
      <c r="F1849" s="57" t="s">
        <v>417</v>
      </c>
      <c r="G1849" s="57" t="s">
        <v>26</v>
      </c>
      <c r="H1849" s="103">
        <v>20261529</v>
      </c>
      <c r="I1849" s="103"/>
      <c r="J1849" s="103"/>
      <c r="K1849" s="103">
        <f t="shared" si="63"/>
        <v>20261529</v>
      </c>
      <c r="L1849" s="29"/>
    </row>
    <row r="1850" spans="1:12" ht="18" customHeight="1">
      <c r="A1850" s="11">
        <v>1844</v>
      </c>
      <c r="B1850" s="57" t="s">
        <v>1418</v>
      </c>
      <c r="C1850" s="57" t="s">
        <v>122</v>
      </c>
      <c r="D1850" s="57">
        <v>10</v>
      </c>
      <c r="E1850" s="100" t="s">
        <v>1555</v>
      </c>
      <c r="F1850" s="57" t="s">
        <v>419</v>
      </c>
      <c r="G1850" s="57" t="s">
        <v>1</v>
      </c>
      <c r="H1850" s="72">
        <v>25000000</v>
      </c>
      <c r="I1850" s="72">
        <v>0</v>
      </c>
      <c r="J1850" s="72">
        <v>0</v>
      </c>
      <c r="K1850" s="72">
        <f t="shared" si="63"/>
        <v>25000000</v>
      </c>
      <c r="L1850" s="57"/>
    </row>
    <row r="1851" spans="1:12" ht="18" customHeight="1">
      <c r="A1851" s="11">
        <v>1845</v>
      </c>
      <c r="B1851" s="57" t="s">
        <v>1418</v>
      </c>
      <c r="C1851" s="57" t="s">
        <v>1490</v>
      </c>
      <c r="D1851" s="57">
        <v>10</v>
      </c>
      <c r="E1851" s="58" t="s">
        <v>1554</v>
      </c>
      <c r="F1851" s="57" t="s">
        <v>419</v>
      </c>
      <c r="G1851" s="57" t="s">
        <v>0</v>
      </c>
      <c r="H1851" s="72">
        <v>130000000</v>
      </c>
      <c r="I1851" s="72"/>
      <c r="J1851" s="72"/>
      <c r="K1851" s="72">
        <f t="shared" si="63"/>
        <v>130000000</v>
      </c>
      <c r="L1851" s="12"/>
    </row>
    <row r="1852" spans="1:12" ht="18" customHeight="1">
      <c r="A1852" s="11">
        <v>1846</v>
      </c>
      <c r="B1852" s="57" t="s">
        <v>58</v>
      </c>
      <c r="C1852" s="11" t="s">
        <v>1638</v>
      </c>
      <c r="D1852" s="12">
        <v>10</v>
      </c>
      <c r="E1852" s="13" t="s">
        <v>1910</v>
      </c>
      <c r="F1852" s="57" t="s">
        <v>419</v>
      </c>
      <c r="G1852" s="57" t="s">
        <v>0</v>
      </c>
      <c r="H1852" s="103">
        <v>1900000000</v>
      </c>
      <c r="I1852" s="103"/>
      <c r="J1852" s="103"/>
      <c r="K1852" s="103">
        <f t="shared" si="63"/>
        <v>1900000000</v>
      </c>
      <c r="L1852" s="69"/>
    </row>
    <row r="1853" spans="1:12" ht="18" customHeight="1">
      <c r="A1853" s="11">
        <v>1847</v>
      </c>
      <c r="B1853" s="57" t="s">
        <v>58</v>
      </c>
      <c r="C1853" s="57" t="s">
        <v>1642</v>
      </c>
      <c r="D1853" s="57">
        <v>10</v>
      </c>
      <c r="E1853" s="71" t="s">
        <v>1911</v>
      </c>
      <c r="F1853" s="57" t="s">
        <v>417</v>
      </c>
      <c r="G1853" s="57" t="s">
        <v>26</v>
      </c>
      <c r="H1853" s="103">
        <v>500000000</v>
      </c>
      <c r="I1853" s="103"/>
      <c r="J1853" s="103"/>
      <c r="K1853" s="103">
        <v>500000000</v>
      </c>
      <c r="L1853" s="57"/>
    </row>
    <row r="1854" spans="1:12" ht="18" customHeight="1">
      <c r="A1854" s="11">
        <v>1848</v>
      </c>
      <c r="B1854" s="11" t="s">
        <v>68</v>
      </c>
      <c r="C1854" s="57" t="s">
        <v>69</v>
      </c>
      <c r="D1854" s="57">
        <v>10</v>
      </c>
      <c r="E1854" s="58" t="s">
        <v>1913</v>
      </c>
      <c r="F1854" s="57" t="s">
        <v>442</v>
      </c>
      <c r="G1854" s="57" t="s">
        <v>18</v>
      </c>
      <c r="H1854" s="103">
        <v>635230000</v>
      </c>
      <c r="I1854" s="103"/>
      <c r="J1854" s="103"/>
      <c r="K1854" s="103">
        <f t="shared" ref="K1854:K1860" si="64">H1854+I1854+J1854</f>
        <v>635230000</v>
      </c>
      <c r="L1854" s="153"/>
    </row>
    <row r="1855" spans="1:12" ht="18" customHeight="1">
      <c r="A1855" s="11">
        <v>1849</v>
      </c>
      <c r="B1855" s="59" t="s">
        <v>1919</v>
      </c>
      <c r="C1855" s="59" t="s">
        <v>1925</v>
      </c>
      <c r="D1855" s="59">
        <v>10</v>
      </c>
      <c r="E1855" s="47" t="s">
        <v>2075</v>
      </c>
      <c r="F1855" s="59" t="s">
        <v>419</v>
      </c>
      <c r="G1855" s="59" t="s">
        <v>18</v>
      </c>
      <c r="H1855" s="165">
        <v>29125461</v>
      </c>
      <c r="I1855" s="165">
        <v>869400</v>
      </c>
      <c r="J1855" s="165">
        <v>0</v>
      </c>
      <c r="K1855" s="165">
        <f t="shared" si="64"/>
        <v>29994861</v>
      </c>
      <c r="L1855" s="29"/>
    </row>
    <row r="1856" spans="1:12" ht="18" customHeight="1">
      <c r="A1856" s="11">
        <v>1850</v>
      </c>
      <c r="B1856" s="32" t="s">
        <v>79</v>
      </c>
      <c r="C1856" s="32" t="s">
        <v>82</v>
      </c>
      <c r="D1856" s="32">
        <v>10</v>
      </c>
      <c r="E1856" s="60" t="s">
        <v>2413</v>
      </c>
      <c r="F1856" s="32" t="s">
        <v>419</v>
      </c>
      <c r="G1856" s="32" t="s">
        <v>18</v>
      </c>
      <c r="H1856" s="186">
        <v>283833000</v>
      </c>
      <c r="I1856" s="103">
        <v>0</v>
      </c>
      <c r="J1856" s="103">
        <v>0</v>
      </c>
      <c r="K1856" s="45">
        <f t="shared" si="64"/>
        <v>283833000</v>
      </c>
      <c r="L1856" s="29"/>
    </row>
    <row r="1857" spans="1:12" ht="18" customHeight="1">
      <c r="A1857" s="11">
        <v>1851</v>
      </c>
      <c r="B1857" s="32" t="s">
        <v>79</v>
      </c>
      <c r="C1857" s="32" t="s">
        <v>82</v>
      </c>
      <c r="D1857" s="32">
        <v>10</v>
      </c>
      <c r="E1857" s="60" t="s">
        <v>2412</v>
      </c>
      <c r="F1857" s="32" t="s">
        <v>419</v>
      </c>
      <c r="G1857" s="32" t="s">
        <v>18</v>
      </c>
      <c r="H1857" s="186">
        <v>452639000</v>
      </c>
      <c r="I1857" s="103">
        <v>0</v>
      </c>
      <c r="J1857" s="103">
        <v>0</v>
      </c>
      <c r="K1857" s="45">
        <f t="shared" si="64"/>
        <v>452639000</v>
      </c>
      <c r="L1857" s="29"/>
    </row>
    <row r="1858" spans="1:12" ht="18" customHeight="1">
      <c r="A1858" s="11">
        <v>1852</v>
      </c>
      <c r="B1858" s="32" t="s">
        <v>79</v>
      </c>
      <c r="C1858" s="32" t="s">
        <v>82</v>
      </c>
      <c r="D1858" s="32">
        <v>10</v>
      </c>
      <c r="E1858" s="60" t="s">
        <v>2414</v>
      </c>
      <c r="F1858" s="32" t="s">
        <v>419</v>
      </c>
      <c r="G1858" s="32" t="s">
        <v>18</v>
      </c>
      <c r="H1858" s="186">
        <v>341126000</v>
      </c>
      <c r="I1858" s="103">
        <v>0</v>
      </c>
      <c r="J1858" s="103">
        <v>0</v>
      </c>
      <c r="K1858" s="45">
        <f t="shared" si="64"/>
        <v>341126000</v>
      </c>
      <c r="L1858" s="29"/>
    </row>
    <row r="1859" spans="1:12" ht="18" customHeight="1">
      <c r="A1859" s="11">
        <v>1853</v>
      </c>
      <c r="B1859" s="12" t="s">
        <v>2232</v>
      </c>
      <c r="C1859" s="32" t="s">
        <v>2237</v>
      </c>
      <c r="D1859" s="57">
        <v>10</v>
      </c>
      <c r="E1859" s="177" t="s">
        <v>2410</v>
      </c>
      <c r="F1859" s="57" t="s">
        <v>419</v>
      </c>
      <c r="G1859" s="57" t="s">
        <v>26</v>
      </c>
      <c r="H1859" s="103">
        <f>59585000*2*59</f>
        <v>7031030000</v>
      </c>
      <c r="I1859" s="103">
        <v>0</v>
      </c>
      <c r="J1859" s="103">
        <v>0</v>
      </c>
      <c r="K1859" s="103">
        <f t="shared" si="64"/>
        <v>7031030000</v>
      </c>
      <c r="L1859" s="69"/>
    </row>
    <row r="1860" spans="1:12" ht="18" customHeight="1">
      <c r="A1860" s="11">
        <v>1854</v>
      </c>
      <c r="B1860" s="32" t="s">
        <v>79</v>
      </c>
      <c r="C1860" s="32" t="s">
        <v>82</v>
      </c>
      <c r="D1860" s="32">
        <v>10</v>
      </c>
      <c r="E1860" s="60" t="s">
        <v>2411</v>
      </c>
      <c r="F1860" s="32" t="s">
        <v>419</v>
      </c>
      <c r="G1860" s="32" t="s">
        <v>18</v>
      </c>
      <c r="H1860" s="45">
        <v>2500000000</v>
      </c>
      <c r="I1860" s="103">
        <v>0</v>
      </c>
      <c r="J1860" s="103">
        <v>0</v>
      </c>
      <c r="K1860" s="45">
        <f t="shared" si="64"/>
        <v>2500000000</v>
      </c>
      <c r="L1860" s="29"/>
    </row>
    <row r="1861" spans="1:12" ht="18" customHeight="1">
      <c r="A1861" s="11">
        <v>1855</v>
      </c>
      <c r="B1861" s="32" t="s">
        <v>2232</v>
      </c>
      <c r="C1861" s="32" t="s">
        <v>59</v>
      </c>
      <c r="D1861" s="32">
        <v>10</v>
      </c>
      <c r="E1861" s="60" t="s">
        <v>2408</v>
      </c>
      <c r="F1861" s="32" t="s">
        <v>419</v>
      </c>
      <c r="G1861" s="32" t="s">
        <v>0</v>
      </c>
      <c r="H1861" s="81">
        <v>130000000</v>
      </c>
      <c r="I1861" s="103">
        <v>0</v>
      </c>
      <c r="J1861" s="103">
        <v>0</v>
      </c>
      <c r="K1861" s="81">
        <v>130000000</v>
      </c>
      <c r="L1861" s="29"/>
    </row>
    <row r="1862" spans="1:12" ht="18" customHeight="1">
      <c r="A1862" s="11">
        <v>1856</v>
      </c>
      <c r="B1862" s="32" t="s">
        <v>2232</v>
      </c>
      <c r="C1862" s="32" t="s">
        <v>59</v>
      </c>
      <c r="D1862" s="32">
        <v>10</v>
      </c>
      <c r="E1862" s="60" t="s">
        <v>2407</v>
      </c>
      <c r="F1862" s="32" t="s">
        <v>419</v>
      </c>
      <c r="G1862" s="32" t="s">
        <v>26</v>
      </c>
      <c r="H1862" s="81">
        <v>500000000</v>
      </c>
      <c r="I1862" s="103">
        <v>0</v>
      </c>
      <c r="J1862" s="103">
        <v>0</v>
      </c>
      <c r="K1862" s="81">
        <v>500000000</v>
      </c>
      <c r="L1862" s="29"/>
    </row>
    <row r="1863" spans="1:12" ht="18" customHeight="1">
      <c r="A1863" s="11">
        <v>1857</v>
      </c>
      <c r="B1863" s="59" t="s">
        <v>79</v>
      </c>
      <c r="C1863" s="59" t="s">
        <v>84</v>
      </c>
      <c r="D1863" s="59">
        <v>10</v>
      </c>
      <c r="E1863" s="60" t="s">
        <v>2409</v>
      </c>
      <c r="F1863" s="32" t="s">
        <v>419</v>
      </c>
      <c r="G1863" s="59" t="s">
        <v>26</v>
      </c>
      <c r="H1863" s="132">
        <v>50000000</v>
      </c>
      <c r="I1863" s="103">
        <v>0</v>
      </c>
      <c r="J1863" s="103">
        <v>0</v>
      </c>
      <c r="K1863" s="132">
        <v>5000000</v>
      </c>
      <c r="L1863" s="29"/>
    </row>
    <row r="1864" spans="1:12" ht="18" customHeight="1">
      <c r="A1864" s="11">
        <v>1858</v>
      </c>
      <c r="B1864" s="32" t="s">
        <v>85</v>
      </c>
      <c r="C1864" s="32" t="s">
        <v>87</v>
      </c>
      <c r="D1864" s="32">
        <v>10</v>
      </c>
      <c r="E1864" s="39" t="s">
        <v>2530</v>
      </c>
      <c r="F1864" s="32" t="s">
        <v>469</v>
      </c>
      <c r="G1864" s="32" t="s">
        <v>26</v>
      </c>
      <c r="H1864" s="45">
        <v>22000000</v>
      </c>
      <c r="I1864" s="45">
        <v>0</v>
      </c>
      <c r="J1864" s="45">
        <v>0</v>
      </c>
      <c r="K1864" s="45">
        <f>H1864+I1864+J1864</f>
        <v>22000000</v>
      </c>
      <c r="L1864" s="29"/>
    </row>
    <row r="1865" spans="1:12" ht="18" customHeight="1">
      <c r="A1865" s="11">
        <v>1859</v>
      </c>
      <c r="B1865" s="32" t="s">
        <v>85</v>
      </c>
      <c r="C1865" s="32" t="s">
        <v>89</v>
      </c>
      <c r="D1865" s="32">
        <v>10</v>
      </c>
      <c r="E1865" s="39" t="s">
        <v>2531</v>
      </c>
      <c r="F1865" s="32" t="s">
        <v>442</v>
      </c>
      <c r="G1865" s="32" t="s">
        <v>26</v>
      </c>
      <c r="H1865" s="45">
        <v>192000000</v>
      </c>
      <c r="I1865" s="45"/>
      <c r="J1865" s="45"/>
      <c r="K1865" s="45">
        <f>H1865+I1865+J1865</f>
        <v>192000000</v>
      </c>
      <c r="L1865" s="29"/>
    </row>
    <row r="1866" spans="1:12" ht="18" customHeight="1">
      <c r="A1866" s="11">
        <v>1860</v>
      </c>
      <c r="B1866" s="32" t="s">
        <v>85</v>
      </c>
      <c r="C1866" s="32" t="s">
        <v>93</v>
      </c>
      <c r="D1866" s="32">
        <v>10</v>
      </c>
      <c r="E1866" s="39" t="s">
        <v>2529</v>
      </c>
      <c r="F1866" s="32" t="s">
        <v>469</v>
      </c>
      <c r="G1866" s="32" t="s">
        <v>26</v>
      </c>
      <c r="H1866" s="45">
        <v>180000000</v>
      </c>
      <c r="I1866" s="45"/>
      <c r="J1866" s="45"/>
      <c r="K1866" s="45">
        <f>H1866+I1866+J1866</f>
        <v>180000000</v>
      </c>
      <c r="L1866" s="29"/>
    </row>
    <row r="1867" spans="1:12" ht="18" customHeight="1">
      <c r="A1867" s="11">
        <v>1861</v>
      </c>
      <c r="B1867" s="32" t="s">
        <v>95</v>
      </c>
      <c r="C1867" s="32" t="s">
        <v>115</v>
      </c>
      <c r="D1867" s="32">
        <v>10</v>
      </c>
      <c r="E1867" s="33" t="s">
        <v>2941</v>
      </c>
      <c r="F1867" s="32" t="s">
        <v>469</v>
      </c>
      <c r="G1867" s="32" t="s">
        <v>26</v>
      </c>
      <c r="H1867" s="68">
        <v>300000000</v>
      </c>
      <c r="I1867" s="68"/>
      <c r="J1867" s="68"/>
      <c r="K1867" s="68">
        <v>300000000</v>
      </c>
      <c r="L1867" s="29"/>
    </row>
    <row r="1868" spans="1:12" ht="18" customHeight="1">
      <c r="A1868" s="11">
        <v>1862</v>
      </c>
      <c r="B1868" s="32" t="s">
        <v>95</v>
      </c>
      <c r="C1868" s="32" t="s">
        <v>168</v>
      </c>
      <c r="D1868" s="32">
        <v>10</v>
      </c>
      <c r="E1868" s="33" t="s">
        <v>2943</v>
      </c>
      <c r="F1868" s="32" t="s">
        <v>469</v>
      </c>
      <c r="G1868" s="32" t="s">
        <v>18</v>
      </c>
      <c r="H1868" s="68">
        <v>15000000</v>
      </c>
      <c r="I1868" s="68">
        <v>0</v>
      </c>
      <c r="J1868" s="68">
        <v>0</v>
      </c>
      <c r="K1868" s="68">
        <v>15000000</v>
      </c>
      <c r="L1868" s="29"/>
    </row>
    <row r="1869" spans="1:12" ht="18" customHeight="1">
      <c r="A1869" s="11">
        <v>1863</v>
      </c>
      <c r="B1869" s="32" t="s">
        <v>95</v>
      </c>
      <c r="C1869" s="32" t="s">
        <v>166</v>
      </c>
      <c r="D1869" s="32">
        <v>10</v>
      </c>
      <c r="E1869" s="33" t="s">
        <v>2942</v>
      </c>
      <c r="F1869" s="32" t="s">
        <v>442</v>
      </c>
      <c r="G1869" s="32" t="s">
        <v>253</v>
      </c>
      <c r="H1869" s="68">
        <v>35066450</v>
      </c>
      <c r="I1869" s="68">
        <v>0</v>
      </c>
      <c r="J1869" s="68">
        <v>0</v>
      </c>
      <c r="K1869" s="68">
        <v>35066450</v>
      </c>
      <c r="L1869" s="29"/>
    </row>
    <row r="1870" spans="1:12" ht="18" customHeight="1">
      <c r="A1870" s="11">
        <v>1864</v>
      </c>
      <c r="B1870" s="11" t="s">
        <v>114</v>
      </c>
      <c r="C1870" s="11" t="s">
        <v>115</v>
      </c>
      <c r="D1870" s="32">
        <v>10</v>
      </c>
      <c r="E1870" s="33" t="s">
        <v>3044</v>
      </c>
      <c r="F1870" s="11" t="s">
        <v>419</v>
      </c>
      <c r="G1870" s="32" t="s">
        <v>26</v>
      </c>
      <c r="H1870" s="45">
        <v>40000000</v>
      </c>
      <c r="I1870" s="45"/>
      <c r="J1870" s="45"/>
      <c r="K1870" s="45">
        <f>H1870+I1870+J1870</f>
        <v>40000000</v>
      </c>
      <c r="L1870" s="32"/>
    </row>
    <row r="1871" spans="1:12" ht="18" customHeight="1">
      <c r="A1871" s="11">
        <v>1865</v>
      </c>
      <c r="B1871" s="11" t="s">
        <v>3269</v>
      </c>
      <c r="C1871" s="11" t="s">
        <v>540</v>
      </c>
      <c r="D1871" s="32">
        <v>10</v>
      </c>
      <c r="E1871" s="39" t="s">
        <v>3486</v>
      </c>
      <c r="F1871" s="32" t="s">
        <v>469</v>
      </c>
      <c r="G1871" s="32" t="s">
        <v>26</v>
      </c>
      <c r="H1871" s="45">
        <v>15000000</v>
      </c>
      <c r="I1871" s="45"/>
      <c r="J1871" s="45"/>
      <c r="K1871" s="45">
        <v>15000000</v>
      </c>
      <c r="L1871" s="11"/>
    </row>
    <row r="1872" spans="1:12" ht="18" customHeight="1">
      <c r="A1872" s="11">
        <v>1866</v>
      </c>
      <c r="B1872" s="32" t="s">
        <v>3526</v>
      </c>
      <c r="C1872" s="32" t="s">
        <v>3537</v>
      </c>
      <c r="D1872" s="32">
        <v>10</v>
      </c>
      <c r="E1872" s="39" t="s">
        <v>3538</v>
      </c>
      <c r="F1872" s="32" t="s">
        <v>3532</v>
      </c>
      <c r="G1872" s="32" t="s">
        <v>1</v>
      </c>
      <c r="H1872" s="68">
        <v>190000000</v>
      </c>
      <c r="I1872" s="45"/>
      <c r="J1872" s="45"/>
      <c r="K1872" s="45">
        <f t="shared" ref="K1872:K1906" si="65">H1872+I1872+J1872</f>
        <v>190000000</v>
      </c>
      <c r="L1872" s="29"/>
    </row>
    <row r="1873" spans="1:12" ht="18" customHeight="1">
      <c r="A1873" s="11">
        <v>1867</v>
      </c>
      <c r="B1873" s="32" t="s">
        <v>3544</v>
      </c>
      <c r="C1873" s="32" t="s">
        <v>193</v>
      </c>
      <c r="D1873" s="32">
        <v>10</v>
      </c>
      <c r="E1873" s="33" t="s">
        <v>3790</v>
      </c>
      <c r="F1873" s="32" t="s">
        <v>419</v>
      </c>
      <c r="G1873" s="32" t="s">
        <v>26</v>
      </c>
      <c r="H1873" s="45">
        <v>6884184</v>
      </c>
      <c r="I1873" s="45">
        <v>0</v>
      </c>
      <c r="J1873" s="45">
        <v>0</v>
      </c>
      <c r="K1873" s="45">
        <f t="shared" si="65"/>
        <v>6884184</v>
      </c>
      <c r="L1873" s="11" t="s">
        <v>2971</v>
      </c>
    </row>
    <row r="1874" spans="1:12" ht="18" customHeight="1">
      <c r="A1874" s="11">
        <v>1868</v>
      </c>
      <c r="B1874" s="32" t="s">
        <v>3544</v>
      </c>
      <c r="C1874" s="32" t="s">
        <v>193</v>
      </c>
      <c r="D1874" s="32">
        <v>10</v>
      </c>
      <c r="E1874" s="33" t="s">
        <v>3787</v>
      </c>
      <c r="F1874" s="32" t="s">
        <v>419</v>
      </c>
      <c r="G1874" s="32" t="s">
        <v>26</v>
      </c>
      <c r="H1874" s="45">
        <v>198716683</v>
      </c>
      <c r="I1874" s="45">
        <v>0</v>
      </c>
      <c r="J1874" s="45">
        <v>0</v>
      </c>
      <c r="K1874" s="45">
        <f t="shared" si="65"/>
        <v>198716683</v>
      </c>
      <c r="L1874" s="11"/>
    </row>
    <row r="1875" spans="1:12" ht="18" customHeight="1">
      <c r="A1875" s="11">
        <v>1869</v>
      </c>
      <c r="B1875" s="32" t="s">
        <v>3544</v>
      </c>
      <c r="C1875" s="32" t="s">
        <v>193</v>
      </c>
      <c r="D1875" s="32">
        <v>10</v>
      </c>
      <c r="E1875" s="33" t="s">
        <v>3791</v>
      </c>
      <c r="F1875" s="32" t="s">
        <v>419</v>
      </c>
      <c r="G1875" s="32" t="s">
        <v>26</v>
      </c>
      <c r="H1875" s="45">
        <v>15722236</v>
      </c>
      <c r="I1875" s="45">
        <v>0</v>
      </c>
      <c r="J1875" s="45">
        <v>0</v>
      </c>
      <c r="K1875" s="45">
        <f t="shared" si="65"/>
        <v>15722236</v>
      </c>
      <c r="L1875" s="11"/>
    </row>
    <row r="1876" spans="1:12" ht="18" customHeight="1">
      <c r="A1876" s="11">
        <v>1870</v>
      </c>
      <c r="B1876" s="32" t="s">
        <v>3544</v>
      </c>
      <c r="C1876" s="32" t="s">
        <v>193</v>
      </c>
      <c r="D1876" s="32">
        <v>10</v>
      </c>
      <c r="E1876" s="33" t="s">
        <v>3789</v>
      </c>
      <c r="F1876" s="32" t="s">
        <v>419</v>
      </c>
      <c r="G1876" s="32" t="s">
        <v>31</v>
      </c>
      <c r="H1876" s="45">
        <v>65255799</v>
      </c>
      <c r="I1876" s="45">
        <v>0</v>
      </c>
      <c r="J1876" s="45">
        <v>4281328</v>
      </c>
      <c r="K1876" s="45">
        <f t="shared" si="65"/>
        <v>69537127</v>
      </c>
      <c r="L1876" s="11"/>
    </row>
    <row r="1877" spans="1:12" ht="18" customHeight="1">
      <c r="A1877" s="11">
        <v>1871</v>
      </c>
      <c r="B1877" s="32" t="s">
        <v>3544</v>
      </c>
      <c r="C1877" s="32" t="s">
        <v>193</v>
      </c>
      <c r="D1877" s="32">
        <v>10</v>
      </c>
      <c r="E1877" s="33" t="s">
        <v>3788</v>
      </c>
      <c r="F1877" s="32" t="s">
        <v>417</v>
      </c>
      <c r="G1877" s="32" t="s">
        <v>26</v>
      </c>
      <c r="H1877" s="45">
        <v>27533000</v>
      </c>
      <c r="I1877" s="45">
        <v>0</v>
      </c>
      <c r="J1877" s="45">
        <v>0</v>
      </c>
      <c r="K1877" s="45">
        <f t="shared" si="65"/>
        <v>27533000</v>
      </c>
      <c r="L1877" s="11"/>
    </row>
    <row r="1878" spans="1:12" ht="18" customHeight="1">
      <c r="A1878" s="11">
        <v>1872</v>
      </c>
      <c r="B1878" s="11" t="s">
        <v>3800</v>
      </c>
      <c r="C1878" s="11" t="s">
        <v>3818</v>
      </c>
      <c r="D1878" s="11">
        <v>10</v>
      </c>
      <c r="E1878" s="22" t="s">
        <v>3819</v>
      </c>
      <c r="F1878" s="32" t="s">
        <v>149</v>
      </c>
      <c r="G1878" s="11" t="s">
        <v>18</v>
      </c>
      <c r="H1878" s="15">
        <v>245137000</v>
      </c>
      <c r="I1878" s="15"/>
      <c r="J1878" s="15"/>
      <c r="K1878" s="45">
        <f t="shared" si="65"/>
        <v>245137000</v>
      </c>
      <c r="L1878" s="11"/>
    </row>
    <row r="1879" spans="1:12" ht="18" customHeight="1">
      <c r="A1879" s="11">
        <v>1873</v>
      </c>
      <c r="B1879" s="11" t="s">
        <v>3800</v>
      </c>
      <c r="C1879" s="11" t="s">
        <v>3801</v>
      </c>
      <c r="D1879" s="11">
        <v>10</v>
      </c>
      <c r="E1879" s="22" t="s">
        <v>3817</v>
      </c>
      <c r="F1879" s="11" t="s">
        <v>25</v>
      </c>
      <c r="G1879" s="11" t="s">
        <v>26</v>
      </c>
      <c r="H1879" s="15">
        <v>50000000</v>
      </c>
      <c r="I1879" s="15"/>
      <c r="J1879" s="15"/>
      <c r="K1879" s="45">
        <f t="shared" si="65"/>
        <v>50000000</v>
      </c>
      <c r="L1879" s="11"/>
    </row>
    <row r="1880" spans="1:12" ht="18" customHeight="1">
      <c r="A1880" s="11">
        <v>1874</v>
      </c>
      <c r="B1880" s="57" t="s">
        <v>141</v>
      </c>
      <c r="C1880" s="57" t="s">
        <v>3839</v>
      </c>
      <c r="D1880" s="57">
        <v>10</v>
      </c>
      <c r="E1880" s="58" t="s">
        <v>3921</v>
      </c>
      <c r="F1880" s="57" t="s">
        <v>62</v>
      </c>
      <c r="G1880" s="57" t="s">
        <v>26</v>
      </c>
      <c r="H1880" s="103">
        <v>1300000000</v>
      </c>
      <c r="I1880" s="103"/>
      <c r="J1880" s="103"/>
      <c r="K1880" s="103">
        <f t="shared" si="65"/>
        <v>1300000000</v>
      </c>
      <c r="L1880" s="120"/>
    </row>
    <row r="1881" spans="1:12" ht="18" customHeight="1">
      <c r="A1881" s="11">
        <v>1875</v>
      </c>
      <c r="B1881" s="57" t="s">
        <v>3826</v>
      </c>
      <c r="C1881" s="57" t="s">
        <v>3845</v>
      </c>
      <c r="D1881" s="57">
        <v>10</v>
      </c>
      <c r="E1881" s="58" t="s">
        <v>3922</v>
      </c>
      <c r="F1881" s="57" t="s">
        <v>1360</v>
      </c>
      <c r="G1881" s="57" t="s">
        <v>18</v>
      </c>
      <c r="H1881" s="103">
        <v>203526000</v>
      </c>
      <c r="I1881" s="103"/>
      <c r="J1881" s="103"/>
      <c r="K1881" s="103">
        <f t="shared" si="65"/>
        <v>203526000</v>
      </c>
      <c r="L1881" s="120"/>
    </row>
    <row r="1882" spans="1:12" ht="18" customHeight="1">
      <c r="A1882" s="11">
        <v>1876</v>
      </c>
      <c r="B1882" s="12" t="s">
        <v>147</v>
      </c>
      <c r="C1882" s="12" t="s">
        <v>156</v>
      </c>
      <c r="D1882" s="57">
        <v>10</v>
      </c>
      <c r="E1882" s="93" t="s">
        <v>4408</v>
      </c>
      <c r="F1882" s="57" t="s">
        <v>419</v>
      </c>
      <c r="G1882" s="57" t="s">
        <v>18</v>
      </c>
      <c r="H1882" s="14">
        <v>250000000</v>
      </c>
      <c r="I1882" s="72">
        <v>0</v>
      </c>
      <c r="J1882" s="72">
        <v>0</v>
      </c>
      <c r="K1882" s="103">
        <f t="shared" si="65"/>
        <v>250000000</v>
      </c>
      <c r="L1882" s="63"/>
    </row>
    <row r="1883" spans="1:12" ht="18" customHeight="1">
      <c r="A1883" s="11">
        <v>1877</v>
      </c>
      <c r="B1883" s="32" t="s">
        <v>147</v>
      </c>
      <c r="C1883" s="12" t="s">
        <v>156</v>
      </c>
      <c r="D1883" s="32">
        <v>10</v>
      </c>
      <c r="E1883" s="58" t="s">
        <v>4412</v>
      </c>
      <c r="F1883" s="32" t="s">
        <v>419</v>
      </c>
      <c r="G1883" s="32" t="s">
        <v>18</v>
      </c>
      <c r="H1883" s="45">
        <v>1329122600</v>
      </c>
      <c r="I1883" s="72">
        <v>0</v>
      </c>
      <c r="J1883" s="72">
        <v>0</v>
      </c>
      <c r="K1883" s="103">
        <f t="shared" si="65"/>
        <v>1329122600</v>
      </c>
      <c r="L1883" s="63"/>
    </row>
    <row r="1884" spans="1:12" ht="18" customHeight="1">
      <c r="A1884" s="11">
        <v>1878</v>
      </c>
      <c r="B1884" s="12" t="s">
        <v>147</v>
      </c>
      <c r="C1884" s="12" t="s">
        <v>63</v>
      </c>
      <c r="D1884" s="57">
        <v>10</v>
      </c>
      <c r="E1884" s="13" t="s">
        <v>4413</v>
      </c>
      <c r="F1884" s="57" t="s">
        <v>419</v>
      </c>
      <c r="G1884" s="57" t="s">
        <v>18</v>
      </c>
      <c r="H1884" s="103">
        <v>1874000000</v>
      </c>
      <c r="I1884" s="103"/>
      <c r="J1884" s="103"/>
      <c r="K1884" s="103">
        <f t="shared" si="65"/>
        <v>1874000000</v>
      </c>
      <c r="L1884" s="23"/>
    </row>
    <row r="1885" spans="1:12" ht="18" customHeight="1">
      <c r="A1885" s="11">
        <v>1879</v>
      </c>
      <c r="B1885" s="12" t="s">
        <v>147</v>
      </c>
      <c r="C1885" s="12" t="s">
        <v>63</v>
      </c>
      <c r="D1885" s="57">
        <v>10</v>
      </c>
      <c r="E1885" s="13" t="s">
        <v>4411</v>
      </c>
      <c r="F1885" s="57" t="s">
        <v>419</v>
      </c>
      <c r="G1885" s="57" t="s">
        <v>18</v>
      </c>
      <c r="H1885" s="103">
        <v>1125000000</v>
      </c>
      <c r="I1885" s="103"/>
      <c r="J1885" s="103"/>
      <c r="K1885" s="103">
        <f t="shared" si="65"/>
        <v>1125000000</v>
      </c>
      <c r="L1885" s="23"/>
    </row>
    <row r="1886" spans="1:12" ht="18" customHeight="1">
      <c r="A1886" s="11">
        <v>1880</v>
      </c>
      <c r="B1886" s="12" t="s">
        <v>147</v>
      </c>
      <c r="C1886" s="12" t="s">
        <v>63</v>
      </c>
      <c r="D1886" s="57">
        <v>10</v>
      </c>
      <c r="E1886" s="13" t="s">
        <v>4409</v>
      </c>
      <c r="F1886" s="57" t="s">
        <v>419</v>
      </c>
      <c r="G1886" s="57" t="s">
        <v>18</v>
      </c>
      <c r="H1886" s="103">
        <v>750000000</v>
      </c>
      <c r="I1886" s="103"/>
      <c r="J1886" s="103"/>
      <c r="K1886" s="103">
        <f t="shared" si="65"/>
        <v>750000000</v>
      </c>
      <c r="L1886" s="23"/>
    </row>
    <row r="1887" spans="1:12" ht="18" customHeight="1">
      <c r="A1887" s="11">
        <v>1881</v>
      </c>
      <c r="B1887" s="12" t="s">
        <v>147</v>
      </c>
      <c r="C1887" s="12" t="s">
        <v>63</v>
      </c>
      <c r="D1887" s="12">
        <v>10</v>
      </c>
      <c r="E1887" s="109" t="s">
        <v>4415</v>
      </c>
      <c r="F1887" s="111" t="s">
        <v>419</v>
      </c>
      <c r="G1887" s="111" t="s">
        <v>18</v>
      </c>
      <c r="H1887" s="103">
        <v>135000000</v>
      </c>
      <c r="I1887" s="103"/>
      <c r="J1887" s="103"/>
      <c r="K1887" s="103">
        <f t="shared" si="65"/>
        <v>135000000</v>
      </c>
      <c r="L1887" s="63"/>
    </row>
    <row r="1888" spans="1:12" ht="18" customHeight="1">
      <c r="A1888" s="11">
        <v>1882</v>
      </c>
      <c r="B1888" s="57" t="s">
        <v>147</v>
      </c>
      <c r="C1888" s="57" t="s">
        <v>63</v>
      </c>
      <c r="D1888" s="57">
        <v>10</v>
      </c>
      <c r="E1888" s="13" t="s">
        <v>4414</v>
      </c>
      <c r="F1888" s="57" t="s">
        <v>419</v>
      </c>
      <c r="G1888" s="57" t="s">
        <v>0</v>
      </c>
      <c r="H1888" s="103">
        <v>2249000000</v>
      </c>
      <c r="I1888" s="103"/>
      <c r="J1888" s="103"/>
      <c r="K1888" s="103">
        <f t="shared" si="65"/>
        <v>2249000000</v>
      </c>
      <c r="L1888" s="63"/>
    </row>
    <row r="1889" spans="1:12" ht="18" customHeight="1">
      <c r="A1889" s="11">
        <v>1883</v>
      </c>
      <c r="B1889" s="57" t="s">
        <v>147</v>
      </c>
      <c r="C1889" s="57" t="s">
        <v>63</v>
      </c>
      <c r="D1889" s="57">
        <v>10</v>
      </c>
      <c r="E1889" s="13" t="s">
        <v>4416</v>
      </c>
      <c r="F1889" s="57" t="s">
        <v>419</v>
      </c>
      <c r="G1889" s="57" t="s">
        <v>0</v>
      </c>
      <c r="H1889" s="103">
        <v>5398000000</v>
      </c>
      <c r="I1889" s="103"/>
      <c r="J1889" s="103"/>
      <c r="K1889" s="103">
        <f t="shared" si="65"/>
        <v>5398000000</v>
      </c>
      <c r="L1889" s="63"/>
    </row>
    <row r="1890" spans="1:12" ht="18" customHeight="1">
      <c r="A1890" s="11">
        <v>1884</v>
      </c>
      <c r="B1890" s="12" t="s">
        <v>147</v>
      </c>
      <c r="C1890" s="12" t="s">
        <v>63</v>
      </c>
      <c r="D1890" s="111">
        <v>10</v>
      </c>
      <c r="E1890" s="109" t="s">
        <v>4417</v>
      </c>
      <c r="F1890" s="111" t="s">
        <v>419</v>
      </c>
      <c r="G1890" s="111" t="s">
        <v>18</v>
      </c>
      <c r="H1890" s="103">
        <v>405000000</v>
      </c>
      <c r="I1890" s="103"/>
      <c r="J1890" s="103"/>
      <c r="K1890" s="103">
        <f t="shared" si="65"/>
        <v>405000000</v>
      </c>
      <c r="L1890" s="63"/>
    </row>
    <row r="1891" spans="1:12" ht="18" customHeight="1">
      <c r="A1891" s="11">
        <v>1885</v>
      </c>
      <c r="B1891" s="57" t="s">
        <v>147</v>
      </c>
      <c r="C1891" s="12" t="s">
        <v>200</v>
      </c>
      <c r="D1891" s="57">
        <v>10</v>
      </c>
      <c r="E1891" s="58" t="s">
        <v>4410</v>
      </c>
      <c r="F1891" s="57" t="s">
        <v>419</v>
      </c>
      <c r="G1891" s="57" t="s">
        <v>0</v>
      </c>
      <c r="H1891" s="103">
        <v>1000000000</v>
      </c>
      <c r="I1891" s="103"/>
      <c r="J1891" s="103"/>
      <c r="K1891" s="103">
        <f t="shared" si="65"/>
        <v>1000000000</v>
      </c>
      <c r="L1891" s="97"/>
    </row>
    <row r="1892" spans="1:12" ht="18" customHeight="1">
      <c r="A1892" s="11">
        <v>1886</v>
      </c>
      <c r="B1892" s="32" t="s">
        <v>4435</v>
      </c>
      <c r="C1892" s="32" t="s">
        <v>122</v>
      </c>
      <c r="D1892" s="32">
        <v>10</v>
      </c>
      <c r="E1892" s="33" t="s">
        <v>4529</v>
      </c>
      <c r="F1892" s="32" t="s">
        <v>419</v>
      </c>
      <c r="G1892" s="32" t="s">
        <v>18</v>
      </c>
      <c r="H1892" s="68">
        <v>300000000</v>
      </c>
      <c r="I1892" s="68"/>
      <c r="J1892" s="68"/>
      <c r="K1892" s="68">
        <f t="shared" si="65"/>
        <v>300000000</v>
      </c>
      <c r="L1892" s="11"/>
    </row>
    <row r="1893" spans="1:12" ht="18" customHeight="1">
      <c r="A1893" s="11">
        <v>1887</v>
      </c>
      <c r="B1893" s="32" t="s">
        <v>4435</v>
      </c>
      <c r="C1893" s="32" t="s">
        <v>443</v>
      </c>
      <c r="D1893" s="32">
        <v>10</v>
      </c>
      <c r="E1893" s="33" t="s">
        <v>4530</v>
      </c>
      <c r="F1893" s="32" t="s">
        <v>149</v>
      </c>
      <c r="G1893" s="32" t="s">
        <v>31</v>
      </c>
      <c r="H1893" s="68">
        <v>5550000</v>
      </c>
      <c r="I1893" s="68"/>
      <c r="J1893" s="68"/>
      <c r="K1893" s="68">
        <f t="shared" si="65"/>
        <v>5550000</v>
      </c>
      <c r="L1893" s="29" t="s">
        <v>2976</v>
      </c>
    </row>
    <row r="1894" spans="1:12" ht="18" customHeight="1">
      <c r="A1894" s="11">
        <v>1888</v>
      </c>
      <c r="B1894" s="32" t="s">
        <v>889</v>
      </c>
      <c r="C1894" s="11" t="s">
        <v>115</v>
      </c>
      <c r="D1894" s="32">
        <v>11</v>
      </c>
      <c r="E1894" s="58" t="s">
        <v>1243</v>
      </c>
      <c r="F1894" s="57" t="s">
        <v>417</v>
      </c>
      <c r="G1894" s="32" t="s">
        <v>1</v>
      </c>
      <c r="H1894" s="45">
        <v>27121000</v>
      </c>
      <c r="I1894" s="45"/>
      <c r="J1894" s="45"/>
      <c r="K1894" s="103">
        <f t="shared" si="65"/>
        <v>27121000</v>
      </c>
      <c r="L1894" s="29"/>
    </row>
    <row r="1895" spans="1:12" ht="18" customHeight="1">
      <c r="A1895" s="11">
        <v>1889</v>
      </c>
      <c r="B1895" s="32" t="s">
        <v>889</v>
      </c>
      <c r="C1895" s="108" t="s">
        <v>122</v>
      </c>
      <c r="D1895" s="57">
        <v>11</v>
      </c>
      <c r="E1895" s="58" t="s">
        <v>1244</v>
      </c>
      <c r="F1895" s="32" t="s">
        <v>417</v>
      </c>
      <c r="G1895" s="57" t="s">
        <v>26</v>
      </c>
      <c r="H1895" s="103">
        <f>46541*300</f>
        <v>13962300</v>
      </c>
      <c r="I1895" s="103">
        <v>0</v>
      </c>
      <c r="J1895" s="103">
        <f>(51195+19547)*300</f>
        <v>21222600</v>
      </c>
      <c r="K1895" s="103">
        <f t="shared" si="65"/>
        <v>35184900</v>
      </c>
      <c r="L1895" s="12"/>
    </row>
    <row r="1896" spans="1:12" ht="18" customHeight="1">
      <c r="A1896" s="11">
        <v>1890</v>
      </c>
      <c r="B1896" s="32" t="s">
        <v>1556</v>
      </c>
      <c r="C1896" s="32" t="s">
        <v>321</v>
      </c>
      <c r="D1896" s="32">
        <v>11</v>
      </c>
      <c r="E1896" s="33" t="s">
        <v>1584</v>
      </c>
      <c r="F1896" s="32" t="s">
        <v>149</v>
      </c>
      <c r="G1896" s="32" t="s">
        <v>18</v>
      </c>
      <c r="H1896" s="81">
        <v>1294247042</v>
      </c>
      <c r="I1896" s="45">
        <v>0</v>
      </c>
      <c r="J1896" s="45">
        <v>0</v>
      </c>
      <c r="K1896" s="45">
        <f t="shared" si="65"/>
        <v>1294247042</v>
      </c>
      <c r="L1896" s="29"/>
    </row>
    <row r="1897" spans="1:12" ht="18" customHeight="1">
      <c r="A1897" s="11">
        <v>1891</v>
      </c>
      <c r="B1897" s="32" t="s">
        <v>1556</v>
      </c>
      <c r="C1897" s="32" t="s">
        <v>1585</v>
      </c>
      <c r="D1897" s="32">
        <v>11</v>
      </c>
      <c r="E1897" s="33" t="s">
        <v>1586</v>
      </c>
      <c r="F1897" s="32" t="s">
        <v>419</v>
      </c>
      <c r="G1897" s="32" t="s">
        <v>26</v>
      </c>
      <c r="H1897" s="68">
        <v>1364000000</v>
      </c>
      <c r="I1897" s="68">
        <v>0</v>
      </c>
      <c r="J1897" s="68">
        <v>0</v>
      </c>
      <c r="K1897" s="68">
        <f t="shared" si="65"/>
        <v>1364000000</v>
      </c>
      <c r="L1897" s="32"/>
    </row>
    <row r="1898" spans="1:12" ht="18" customHeight="1">
      <c r="A1898" s="11">
        <v>1892</v>
      </c>
      <c r="B1898" s="32" t="s">
        <v>1556</v>
      </c>
      <c r="C1898" s="32" t="s">
        <v>1585</v>
      </c>
      <c r="D1898" s="32">
        <v>11</v>
      </c>
      <c r="E1898" s="33" t="s">
        <v>1587</v>
      </c>
      <c r="F1898" s="32" t="s">
        <v>419</v>
      </c>
      <c r="G1898" s="32" t="s">
        <v>26</v>
      </c>
      <c r="H1898" s="68">
        <v>50000000</v>
      </c>
      <c r="I1898" s="68">
        <v>0</v>
      </c>
      <c r="J1898" s="68">
        <v>0</v>
      </c>
      <c r="K1898" s="68">
        <f t="shared" si="65"/>
        <v>50000000</v>
      </c>
      <c r="L1898" s="29"/>
    </row>
    <row r="1899" spans="1:12" ht="18" customHeight="1">
      <c r="A1899" s="11">
        <v>1893</v>
      </c>
      <c r="B1899" s="32" t="s">
        <v>1556</v>
      </c>
      <c r="C1899" s="32" t="s">
        <v>1585</v>
      </c>
      <c r="D1899" s="32">
        <v>11</v>
      </c>
      <c r="E1899" s="33" t="s">
        <v>1588</v>
      </c>
      <c r="F1899" s="32" t="s">
        <v>419</v>
      </c>
      <c r="G1899" s="32" t="s">
        <v>26</v>
      </c>
      <c r="H1899" s="68">
        <v>1513000000</v>
      </c>
      <c r="I1899" s="68">
        <v>0</v>
      </c>
      <c r="J1899" s="68">
        <v>0</v>
      </c>
      <c r="K1899" s="68">
        <f t="shared" si="65"/>
        <v>1513000000</v>
      </c>
      <c r="L1899" s="29"/>
    </row>
    <row r="1900" spans="1:12" ht="18" customHeight="1">
      <c r="A1900" s="11">
        <v>1894</v>
      </c>
      <c r="B1900" s="32" t="s">
        <v>1556</v>
      </c>
      <c r="C1900" s="32" t="s">
        <v>1585</v>
      </c>
      <c r="D1900" s="32">
        <v>11</v>
      </c>
      <c r="E1900" s="33" t="s">
        <v>1589</v>
      </c>
      <c r="F1900" s="32" t="s">
        <v>419</v>
      </c>
      <c r="G1900" s="32" t="s">
        <v>26</v>
      </c>
      <c r="H1900" s="68">
        <v>50000000</v>
      </c>
      <c r="I1900" s="68">
        <v>0</v>
      </c>
      <c r="J1900" s="68">
        <v>0</v>
      </c>
      <c r="K1900" s="68">
        <f t="shared" si="65"/>
        <v>50000000</v>
      </c>
      <c r="L1900" s="29"/>
    </row>
    <row r="1901" spans="1:12" ht="18" customHeight="1">
      <c r="A1901" s="11">
        <v>1895</v>
      </c>
      <c r="B1901" s="32" t="s">
        <v>182</v>
      </c>
      <c r="C1901" s="32" t="s">
        <v>1570</v>
      </c>
      <c r="D1901" s="32">
        <v>11</v>
      </c>
      <c r="E1901" s="33" t="s">
        <v>1583</v>
      </c>
      <c r="F1901" s="32" t="s">
        <v>25</v>
      </c>
      <c r="G1901" s="32" t="s">
        <v>26</v>
      </c>
      <c r="H1901" s="45">
        <v>32000000</v>
      </c>
      <c r="I1901" s="45">
        <v>0</v>
      </c>
      <c r="J1901" s="45">
        <v>0</v>
      </c>
      <c r="K1901" s="45">
        <f t="shared" si="65"/>
        <v>32000000</v>
      </c>
      <c r="L1901" s="29"/>
    </row>
    <row r="1902" spans="1:12" ht="18" customHeight="1">
      <c r="A1902" s="11">
        <v>1896</v>
      </c>
      <c r="B1902" s="32" t="s">
        <v>1556</v>
      </c>
      <c r="C1902" s="32" t="s">
        <v>1564</v>
      </c>
      <c r="D1902" s="32">
        <v>11</v>
      </c>
      <c r="E1902" s="33" t="s">
        <v>1582</v>
      </c>
      <c r="F1902" s="32" t="s">
        <v>149</v>
      </c>
      <c r="G1902" s="32" t="s">
        <v>1</v>
      </c>
      <c r="H1902" s="45">
        <v>32000000</v>
      </c>
      <c r="I1902" s="45">
        <v>0</v>
      </c>
      <c r="J1902" s="45">
        <v>0</v>
      </c>
      <c r="K1902" s="45">
        <f t="shared" si="65"/>
        <v>32000000</v>
      </c>
      <c r="L1902" s="29"/>
    </row>
    <row r="1903" spans="1:12" ht="18" customHeight="1">
      <c r="A1903" s="11">
        <v>1897</v>
      </c>
      <c r="B1903" s="32" t="s">
        <v>68</v>
      </c>
      <c r="C1903" s="57" t="s">
        <v>1642</v>
      </c>
      <c r="D1903" s="32">
        <v>11</v>
      </c>
      <c r="E1903" s="33" t="s">
        <v>1915</v>
      </c>
      <c r="F1903" s="32" t="s">
        <v>419</v>
      </c>
      <c r="G1903" s="32" t="s">
        <v>18</v>
      </c>
      <c r="H1903" s="45">
        <v>1700000000</v>
      </c>
      <c r="I1903" s="45">
        <v>0</v>
      </c>
      <c r="J1903" s="45">
        <v>0</v>
      </c>
      <c r="K1903" s="45">
        <f t="shared" si="65"/>
        <v>1700000000</v>
      </c>
      <c r="L1903" s="32"/>
    </row>
    <row r="1904" spans="1:12" ht="18" customHeight="1">
      <c r="A1904" s="11">
        <v>1898</v>
      </c>
      <c r="B1904" s="57" t="s">
        <v>58</v>
      </c>
      <c r="C1904" s="57" t="s">
        <v>1642</v>
      </c>
      <c r="D1904" s="57">
        <v>11</v>
      </c>
      <c r="E1904" s="71" t="s">
        <v>1914</v>
      </c>
      <c r="F1904" s="57" t="s">
        <v>417</v>
      </c>
      <c r="G1904" s="57" t="s">
        <v>0</v>
      </c>
      <c r="H1904" s="103">
        <v>705812000</v>
      </c>
      <c r="I1904" s="103"/>
      <c r="J1904" s="103"/>
      <c r="K1904" s="103">
        <f t="shared" si="65"/>
        <v>705812000</v>
      </c>
      <c r="L1904" s="12"/>
    </row>
    <row r="1905" spans="1:12" ht="18" customHeight="1">
      <c r="A1905" s="11">
        <v>1899</v>
      </c>
      <c r="B1905" s="59" t="s">
        <v>1919</v>
      </c>
      <c r="C1905" s="59" t="s">
        <v>115</v>
      </c>
      <c r="D1905" s="59">
        <v>11</v>
      </c>
      <c r="E1905" s="53" t="s">
        <v>2076</v>
      </c>
      <c r="F1905" s="59" t="s">
        <v>419</v>
      </c>
      <c r="G1905" s="59" t="s">
        <v>1</v>
      </c>
      <c r="H1905" s="165">
        <v>150000000</v>
      </c>
      <c r="I1905" s="165">
        <v>0</v>
      </c>
      <c r="J1905" s="165">
        <v>0</v>
      </c>
      <c r="K1905" s="165">
        <f t="shared" si="65"/>
        <v>150000000</v>
      </c>
      <c r="L1905" s="59"/>
    </row>
    <row r="1906" spans="1:12" ht="18" customHeight="1">
      <c r="A1906" s="11">
        <v>1900</v>
      </c>
      <c r="B1906" s="112" t="s">
        <v>2232</v>
      </c>
      <c r="C1906" s="112" t="s">
        <v>148</v>
      </c>
      <c r="D1906" s="112">
        <v>11</v>
      </c>
      <c r="E1906" s="177" t="s">
        <v>2415</v>
      </c>
      <c r="F1906" s="32" t="s">
        <v>419</v>
      </c>
      <c r="G1906" s="112" t="s">
        <v>18</v>
      </c>
      <c r="H1906" s="130">
        <v>1800000000</v>
      </c>
      <c r="I1906" s="103">
        <v>0</v>
      </c>
      <c r="J1906" s="103">
        <v>0</v>
      </c>
      <c r="K1906" s="130">
        <f t="shared" si="65"/>
        <v>1800000000</v>
      </c>
      <c r="L1906" s="69"/>
    </row>
    <row r="1907" spans="1:12" ht="18" customHeight="1">
      <c r="A1907" s="11">
        <v>1901</v>
      </c>
      <c r="B1907" s="32" t="s">
        <v>95</v>
      </c>
      <c r="C1907" s="32" t="s">
        <v>109</v>
      </c>
      <c r="D1907" s="32">
        <v>11</v>
      </c>
      <c r="E1907" s="33" t="s">
        <v>2944</v>
      </c>
      <c r="F1907" s="32" t="s">
        <v>442</v>
      </c>
      <c r="G1907" s="32" t="s">
        <v>18</v>
      </c>
      <c r="H1907" s="68">
        <v>60000000</v>
      </c>
      <c r="I1907" s="68"/>
      <c r="J1907" s="68"/>
      <c r="K1907" s="68">
        <v>60000000</v>
      </c>
      <c r="L1907" s="32"/>
    </row>
    <row r="1908" spans="1:12" ht="18" customHeight="1">
      <c r="A1908" s="11">
        <v>1902</v>
      </c>
      <c r="B1908" s="32" t="s">
        <v>95</v>
      </c>
      <c r="C1908" s="32" t="s">
        <v>1355</v>
      </c>
      <c r="D1908" s="32">
        <v>11</v>
      </c>
      <c r="E1908" s="33" t="s">
        <v>2945</v>
      </c>
      <c r="F1908" s="32" t="s">
        <v>442</v>
      </c>
      <c r="G1908" s="32" t="s">
        <v>26</v>
      </c>
      <c r="H1908" s="68">
        <v>133000000</v>
      </c>
      <c r="I1908" s="68">
        <v>0</v>
      </c>
      <c r="J1908" s="68">
        <v>0</v>
      </c>
      <c r="K1908" s="68">
        <v>133000000</v>
      </c>
      <c r="L1908" s="29"/>
    </row>
    <row r="1909" spans="1:12" ht="18" customHeight="1">
      <c r="A1909" s="11">
        <v>1903</v>
      </c>
      <c r="B1909" s="32" t="s">
        <v>95</v>
      </c>
      <c r="C1909" s="32" t="s">
        <v>102</v>
      </c>
      <c r="D1909" s="32">
        <v>11</v>
      </c>
      <c r="E1909" s="33" t="s">
        <v>2948</v>
      </c>
      <c r="F1909" s="32" t="s">
        <v>469</v>
      </c>
      <c r="G1909" s="32" t="s">
        <v>18</v>
      </c>
      <c r="H1909" s="68">
        <v>1000000000</v>
      </c>
      <c r="I1909" s="68">
        <v>0</v>
      </c>
      <c r="J1909" s="68">
        <v>0</v>
      </c>
      <c r="K1909" s="68">
        <v>1000000000</v>
      </c>
      <c r="L1909" s="29"/>
    </row>
    <row r="1910" spans="1:12" ht="18" customHeight="1">
      <c r="A1910" s="11">
        <v>1904</v>
      </c>
      <c r="B1910" s="32" t="s">
        <v>2845</v>
      </c>
      <c r="C1910" s="32" t="s">
        <v>2918</v>
      </c>
      <c r="D1910" s="32">
        <v>11</v>
      </c>
      <c r="E1910" s="33" t="s">
        <v>2946</v>
      </c>
      <c r="F1910" s="32" t="s">
        <v>469</v>
      </c>
      <c r="G1910" s="32" t="s">
        <v>26</v>
      </c>
      <c r="H1910" s="68">
        <v>100000000</v>
      </c>
      <c r="I1910" s="68"/>
      <c r="J1910" s="68"/>
      <c r="K1910" s="68">
        <v>100000000</v>
      </c>
      <c r="L1910" s="29"/>
    </row>
    <row r="1911" spans="1:12" ht="18" customHeight="1">
      <c r="A1911" s="11">
        <v>1905</v>
      </c>
      <c r="B1911" s="32" t="s">
        <v>95</v>
      </c>
      <c r="C1911" s="32" t="s">
        <v>166</v>
      </c>
      <c r="D1911" s="32">
        <v>11</v>
      </c>
      <c r="E1911" s="33" t="s">
        <v>2947</v>
      </c>
      <c r="F1911" s="32" t="s">
        <v>469</v>
      </c>
      <c r="G1911" s="32" t="s">
        <v>18</v>
      </c>
      <c r="H1911" s="68">
        <v>200000000</v>
      </c>
      <c r="I1911" s="68">
        <v>0</v>
      </c>
      <c r="J1911" s="68">
        <v>0</v>
      </c>
      <c r="K1911" s="68">
        <v>200000000</v>
      </c>
      <c r="L1911" s="29"/>
    </row>
    <row r="1912" spans="1:12" ht="18" customHeight="1">
      <c r="A1912" s="11">
        <v>1906</v>
      </c>
      <c r="B1912" s="11" t="s">
        <v>196</v>
      </c>
      <c r="C1912" s="32" t="s">
        <v>443</v>
      </c>
      <c r="D1912" s="32">
        <v>11</v>
      </c>
      <c r="E1912" s="39" t="s">
        <v>3199</v>
      </c>
      <c r="F1912" s="32" t="s">
        <v>149</v>
      </c>
      <c r="G1912" s="32" t="s">
        <v>26</v>
      </c>
      <c r="H1912" s="45">
        <v>120000000</v>
      </c>
      <c r="I1912" s="45"/>
      <c r="J1912" s="45"/>
      <c r="K1912" s="68">
        <f>H1912+I1912+J1912</f>
        <v>120000000</v>
      </c>
      <c r="L1912" s="29"/>
    </row>
    <row r="1913" spans="1:12" ht="18" customHeight="1">
      <c r="A1913" s="11">
        <v>1907</v>
      </c>
      <c r="B1913" s="11" t="s">
        <v>196</v>
      </c>
      <c r="C1913" s="32" t="s">
        <v>3200</v>
      </c>
      <c r="D1913" s="32">
        <v>11</v>
      </c>
      <c r="E1913" s="39" t="s">
        <v>3201</v>
      </c>
      <c r="F1913" s="32" t="s">
        <v>417</v>
      </c>
      <c r="G1913" s="32" t="s">
        <v>26</v>
      </c>
      <c r="H1913" s="45">
        <v>140000000</v>
      </c>
      <c r="I1913" s="45">
        <v>4600000</v>
      </c>
      <c r="J1913" s="45"/>
      <c r="K1913" s="45">
        <f>H1913+I1913+J1913</f>
        <v>144600000</v>
      </c>
      <c r="L1913" s="29"/>
    </row>
    <row r="1914" spans="1:12" ht="18" customHeight="1">
      <c r="A1914" s="11">
        <v>1908</v>
      </c>
      <c r="B1914" s="11" t="s">
        <v>130</v>
      </c>
      <c r="C1914" s="11" t="s">
        <v>32</v>
      </c>
      <c r="D1914" s="32">
        <v>11</v>
      </c>
      <c r="E1914" s="39" t="s">
        <v>3491</v>
      </c>
      <c r="F1914" s="32" t="s">
        <v>149</v>
      </c>
      <c r="G1914" s="32" t="s">
        <v>1</v>
      </c>
      <c r="H1914" s="45">
        <v>20000000</v>
      </c>
      <c r="I1914" s="45"/>
      <c r="J1914" s="45"/>
      <c r="K1914" s="45">
        <v>20000000</v>
      </c>
      <c r="L1914" s="11"/>
    </row>
    <row r="1915" spans="1:12" ht="18" customHeight="1">
      <c r="A1915" s="11">
        <v>1909</v>
      </c>
      <c r="B1915" s="11" t="s">
        <v>130</v>
      </c>
      <c r="C1915" s="11" t="s">
        <v>32</v>
      </c>
      <c r="D1915" s="32">
        <v>11</v>
      </c>
      <c r="E1915" s="39" t="s">
        <v>3492</v>
      </c>
      <c r="F1915" s="32" t="s">
        <v>417</v>
      </c>
      <c r="G1915" s="32" t="s">
        <v>26</v>
      </c>
      <c r="H1915" s="45">
        <v>75000000</v>
      </c>
      <c r="I1915" s="45"/>
      <c r="J1915" s="45"/>
      <c r="K1915" s="45">
        <v>75000000</v>
      </c>
      <c r="L1915" s="11"/>
    </row>
    <row r="1916" spans="1:12" ht="18" customHeight="1">
      <c r="A1916" s="11">
        <v>1910</v>
      </c>
      <c r="B1916" s="11" t="s">
        <v>130</v>
      </c>
      <c r="C1916" s="11" t="s">
        <v>43</v>
      </c>
      <c r="D1916" s="32">
        <v>11</v>
      </c>
      <c r="E1916" s="39" t="s">
        <v>3490</v>
      </c>
      <c r="F1916" s="32" t="s">
        <v>419</v>
      </c>
      <c r="G1916" s="32" t="s">
        <v>18</v>
      </c>
      <c r="H1916" s="45">
        <v>325000000</v>
      </c>
      <c r="I1916" s="45"/>
      <c r="J1916" s="45"/>
      <c r="K1916" s="45">
        <v>325000000</v>
      </c>
      <c r="L1916" s="11"/>
    </row>
    <row r="1917" spans="1:12" ht="18" customHeight="1">
      <c r="A1917" s="11">
        <v>1911</v>
      </c>
      <c r="B1917" s="11" t="s">
        <v>130</v>
      </c>
      <c r="C1917" s="11" t="s">
        <v>43</v>
      </c>
      <c r="D1917" s="32">
        <v>11</v>
      </c>
      <c r="E1917" s="39" t="s">
        <v>3489</v>
      </c>
      <c r="F1917" s="32" t="s">
        <v>419</v>
      </c>
      <c r="G1917" s="32" t="s">
        <v>26</v>
      </c>
      <c r="H1917" s="45">
        <v>80000000</v>
      </c>
      <c r="I1917" s="45"/>
      <c r="J1917" s="45"/>
      <c r="K1917" s="45">
        <v>80000000</v>
      </c>
      <c r="L1917" s="11"/>
    </row>
    <row r="1918" spans="1:12" ht="18" customHeight="1">
      <c r="A1918" s="11">
        <v>1912</v>
      </c>
      <c r="B1918" s="11" t="s">
        <v>3269</v>
      </c>
      <c r="C1918" s="11" t="s">
        <v>2006</v>
      </c>
      <c r="D1918" s="32">
        <v>11</v>
      </c>
      <c r="E1918" s="39" t="s">
        <v>3487</v>
      </c>
      <c r="F1918" s="32" t="s">
        <v>419</v>
      </c>
      <c r="G1918" s="32" t="s">
        <v>26</v>
      </c>
      <c r="H1918" s="45">
        <v>25000000</v>
      </c>
      <c r="I1918" s="45"/>
      <c r="J1918" s="45"/>
      <c r="K1918" s="45">
        <v>25000000</v>
      </c>
      <c r="L1918" s="11"/>
    </row>
    <row r="1919" spans="1:12" ht="18" customHeight="1">
      <c r="A1919" s="11">
        <v>1913</v>
      </c>
      <c r="B1919" s="11" t="s">
        <v>3269</v>
      </c>
      <c r="C1919" s="11" t="s">
        <v>2006</v>
      </c>
      <c r="D1919" s="32">
        <v>11</v>
      </c>
      <c r="E1919" s="39" t="s">
        <v>3488</v>
      </c>
      <c r="F1919" s="32" t="s">
        <v>419</v>
      </c>
      <c r="G1919" s="32" t="s">
        <v>26</v>
      </c>
      <c r="H1919" s="45">
        <v>30000000</v>
      </c>
      <c r="I1919" s="45"/>
      <c r="J1919" s="45"/>
      <c r="K1919" s="45">
        <v>30000000</v>
      </c>
      <c r="L1919" s="11"/>
    </row>
    <row r="1920" spans="1:12" ht="18" customHeight="1">
      <c r="A1920" s="11">
        <v>1914</v>
      </c>
      <c r="B1920" s="32" t="s">
        <v>3526</v>
      </c>
      <c r="C1920" s="32" t="s">
        <v>3527</v>
      </c>
      <c r="D1920" s="32">
        <v>11</v>
      </c>
      <c r="E1920" s="39" t="s">
        <v>3539</v>
      </c>
      <c r="F1920" s="32" t="s">
        <v>149</v>
      </c>
      <c r="G1920" s="32" t="s">
        <v>26</v>
      </c>
      <c r="H1920" s="45">
        <v>87000000</v>
      </c>
      <c r="I1920" s="45"/>
      <c r="J1920" s="45"/>
      <c r="K1920" s="45">
        <f>H1920+I1920+J1920</f>
        <v>87000000</v>
      </c>
      <c r="L1920" s="32"/>
    </row>
    <row r="1921" spans="1:12" ht="18" customHeight="1">
      <c r="A1921" s="11">
        <v>1915</v>
      </c>
      <c r="B1921" s="32" t="s">
        <v>3526</v>
      </c>
      <c r="C1921" s="32" t="s">
        <v>3527</v>
      </c>
      <c r="D1921" s="32">
        <v>11</v>
      </c>
      <c r="E1921" s="39" t="s">
        <v>3540</v>
      </c>
      <c r="F1921" s="32" t="s">
        <v>149</v>
      </c>
      <c r="G1921" s="32" t="s">
        <v>26</v>
      </c>
      <c r="H1921" s="45">
        <v>94000000</v>
      </c>
      <c r="I1921" s="45"/>
      <c r="J1921" s="45"/>
      <c r="K1921" s="45">
        <f>H1921+I1921+J1921</f>
        <v>94000000</v>
      </c>
      <c r="L1921" s="11"/>
    </row>
    <row r="1922" spans="1:12" ht="18" customHeight="1">
      <c r="A1922" s="11">
        <v>1916</v>
      </c>
      <c r="B1922" s="32" t="s">
        <v>3526</v>
      </c>
      <c r="C1922" s="32" t="s">
        <v>3541</v>
      </c>
      <c r="D1922" s="32">
        <v>11</v>
      </c>
      <c r="E1922" s="39" t="s">
        <v>3542</v>
      </c>
      <c r="F1922" s="32" t="s">
        <v>3532</v>
      </c>
      <c r="G1922" s="32" t="s">
        <v>18</v>
      </c>
      <c r="H1922" s="45">
        <v>305600000</v>
      </c>
      <c r="I1922" s="45"/>
      <c r="J1922" s="45"/>
      <c r="K1922" s="45">
        <f>H1922+I1922+J1922</f>
        <v>305600000</v>
      </c>
      <c r="L1922" s="29"/>
    </row>
    <row r="1923" spans="1:12" ht="18" customHeight="1">
      <c r="A1923" s="11">
        <v>1917</v>
      </c>
      <c r="B1923" s="32" t="s">
        <v>3526</v>
      </c>
      <c r="C1923" s="32" t="s">
        <v>3541</v>
      </c>
      <c r="D1923" s="32">
        <v>11</v>
      </c>
      <c r="E1923" s="39" t="s">
        <v>3543</v>
      </c>
      <c r="F1923" s="32" t="s">
        <v>149</v>
      </c>
      <c r="G1923" s="32" t="s">
        <v>26</v>
      </c>
      <c r="H1923" s="45">
        <v>200000000</v>
      </c>
      <c r="I1923" s="45"/>
      <c r="J1923" s="45"/>
      <c r="K1923" s="45">
        <f>H1923+I1923+J1923</f>
        <v>200000000</v>
      </c>
      <c r="L1923" s="29"/>
    </row>
    <row r="1924" spans="1:12" ht="18" customHeight="1">
      <c r="A1924" s="11">
        <v>1918</v>
      </c>
      <c r="B1924" s="32" t="s">
        <v>3544</v>
      </c>
      <c r="C1924" s="32" t="s">
        <v>3613</v>
      </c>
      <c r="D1924" s="32">
        <v>11</v>
      </c>
      <c r="E1924" s="33" t="s">
        <v>3792</v>
      </c>
      <c r="F1924" s="32" t="s">
        <v>417</v>
      </c>
      <c r="G1924" s="32" t="s">
        <v>1</v>
      </c>
      <c r="H1924" s="45">
        <v>48000000</v>
      </c>
      <c r="I1924" s="45">
        <v>3500000</v>
      </c>
      <c r="J1924" s="45">
        <v>0</v>
      </c>
      <c r="K1924" s="45">
        <f>H1924+I1924+J1924</f>
        <v>51500000</v>
      </c>
      <c r="L1924" s="29"/>
    </row>
    <row r="1925" spans="1:12" ht="18" customHeight="1">
      <c r="A1925" s="11">
        <v>1919</v>
      </c>
      <c r="B1925" s="32" t="s">
        <v>3924</v>
      </c>
      <c r="C1925" s="32" t="s">
        <v>3958</v>
      </c>
      <c r="D1925" s="32">
        <v>11</v>
      </c>
      <c r="E1925" s="33" t="s">
        <v>4044</v>
      </c>
      <c r="F1925" s="32" t="s">
        <v>417</v>
      </c>
      <c r="G1925" s="32" t="s">
        <v>253</v>
      </c>
      <c r="H1925" s="45">
        <v>88971274</v>
      </c>
      <c r="I1925" s="45">
        <v>0</v>
      </c>
      <c r="J1925" s="45">
        <v>8897127</v>
      </c>
      <c r="K1925" s="45">
        <v>94868401</v>
      </c>
      <c r="L1925" s="21"/>
    </row>
    <row r="1926" spans="1:12" ht="18" customHeight="1">
      <c r="A1926" s="11">
        <v>1920</v>
      </c>
      <c r="B1926" s="32" t="s">
        <v>3924</v>
      </c>
      <c r="C1926" s="32" t="s">
        <v>122</v>
      </c>
      <c r="D1926" s="32">
        <v>11</v>
      </c>
      <c r="E1926" s="208" t="s">
        <v>4043</v>
      </c>
      <c r="F1926" s="32" t="s">
        <v>149</v>
      </c>
      <c r="G1926" s="32" t="s">
        <v>1</v>
      </c>
      <c r="H1926" s="45">
        <v>50000000</v>
      </c>
      <c r="I1926" s="45">
        <v>0</v>
      </c>
      <c r="J1926" s="45">
        <v>0</v>
      </c>
      <c r="K1926" s="45">
        <f t="shared" ref="K1926:K1969" si="66">H1926+I1926+J1926</f>
        <v>50000000</v>
      </c>
      <c r="L1926" s="71"/>
    </row>
    <row r="1927" spans="1:12" ht="18" customHeight="1">
      <c r="A1927" s="11">
        <v>1921</v>
      </c>
      <c r="B1927" s="57" t="s">
        <v>147</v>
      </c>
      <c r="C1927" s="57" t="s">
        <v>148</v>
      </c>
      <c r="D1927" s="57">
        <v>11</v>
      </c>
      <c r="E1927" s="13" t="s">
        <v>4225</v>
      </c>
      <c r="F1927" s="57" t="s">
        <v>419</v>
      </c>
      <c r="G1927" s="57" t="s">
        <v>18</v>
      </c>
      <c r="H1927" s="72">
        <v>637078000</v>
      </c>
      <c r="I1927" s="72">
        <v>0</v>
      </c>
      <c r="J1927" s="72">
        <v>0</v>
      </c>
      <c r="K1927" s="103">
        <f t="shared" si="66"/>
        <v>637078000</v>
      </c>
      <c r="L1927" s="21"/>
    </row>
    <row r="1928" spans="1:12" ht="18" customHeight="1">
      <c r="A1928" s="11">
        <v>1922</v>
      </c>
      <c r="B1928" s="11" t="s">
        <v>147</v>
      </c>
      <c r="C1928" s="11" t="s">
        <v>155</v>
      </c>
      <c r="D1928" s="11">
        <v>11</v>
      </c>
      <c r="E1928" s="13" t="s">
        <v>4421</v>
      </c>
      <c r="F1928" s="11" t="s">
        <v>419</v>
      </c>
      <c r="G1928" s="11" t="s">
        <v>0</v>
      </c>
      <c r="H1928" s="28">
        <v>2200000000</v>
      </c>
      <c r="I1928" s="28">
        <v>0</v>
      </c>
      <c r="J1928" s="28">
        <v>0</v>
      </c>
      <c r="K1928" s="103">
        <f t="shared" si="66"/>
        <v>2200000000</v>
      </c>
      <c r="L1928" s="63"/>
    </row>
    <row r="1929" spans="1:12" ht="18" customHeight="1">
      <c r="A1929" s="11">
        <v>1923</v>
      </c>
      <c r="B1929" s="11" t="s">
        <v>147</v>
      </c>
      <c r="C1929" s="11" t="s">
        <v>155</v>
      </c>
      <c r="D1929" s="11">
        <v>11</v>
      </c>
      <c r="E1929" s="13" t="s">
        <v>4418</v>
      </c>
      <c r="F1929" s="11" t="s">
        <v>419</v>
      </c>
      <c r="G1929" s="11" t="s">
        <v>1</v>
      </c>
      <c r="H1929" s="28">
        <v>70000000</v>
      </c>
      <c r="I1929" s="28">
        <v>0</v>
      </c>
      <c r="J1929" s="28">
        <v>0</v>
      </c>
      <c r="K1929" s="103">
        <f t="shared" si="66"/>
        <v>70000000</v>
      </c>
      <c r="L1929" s="63"/>
    </row>
    <row r="1930" spans="1:12" ht="18" customHeight="1">
      <c r="A1930" s="11">
        <v>1924</v>
      </c>
      <c r="B1930" s="11" t="s">
        <v>147</v>
      </c>
      <c r="C1930" s="11" t="s">
        <v>155</v>
      </c>
      <c r="D1930" s="11">
        <v>11</v>
      </c>
      <c r="E1930" s="13" t="s">
        <v>4420</v>
      </c>
      <c r="F1930" s="11" t="s">
        <v>419</v>
      </c>
      <c r="G1930" s="11" t="s">
        <v>0</v>
      </c>
      <c r="H1930" s="28">
        <v>820000000</v>
      </c>
      <c r="I1930" s="28">
        <v>0</v>
      </c>
      <c r="J1930" s="28">
        <v>0</v>
      </c>
      <c r="K1930" s="103">
        <f t="shared" si="66"/>
        <v>820000000</v>
      </c>
      <c r="L1930" s="63"/>
    </row>
    <row r="1931" spans="1:12" ht="18" customHeight="1">
      <c r="A1931" s="11">
        <v>1925</v>
      </c>
      <c r="B1931" s="11" t="s">
        <v>147</v>
      </c>
      <c r="C1931" s="11" t="s">
        <v>155</v>
      </c>
      <c r="D1931" s="11">
        <v>11</v>
      </c>
      <c r="E1931" s="13" t="s">
        <v>4419</v>
      </c>
      <c r="F1931" s="11" t="s">
        <v>419</v>
      </c>
      <c r="G1931" s="11" t="s">
        <v>0</v>
      </c>
      <c r="H1931" s="28">
        <v>80000000</v>
      </c>
      <c r="I1931" s="28">
        <v>0</v>
      </c>
      <c r="J1931" s="28">
        <v>0</v>
      </c>
      <c r="K1931" s="103">
        <f t="shared" si="66"/>
        <v>80000000</v>
      </c>
      <c r="L1931" s="63"/>
    </row>
    <row r="1932" spans="1:12" ht="18" customHeight="1">
      <c r="A1932" s="11">
        <v>1926</v>
      </c>
      <c r="B1932" s="32" t="s">
        <v>4435</v>
      </c>
      <c r="C1932" s="32" t="s">
        <v>540</v>
      </c>
      <c r="D1932" s="32">
        <v>11</v>
      </c>
      <c r="E1932" s="33" t="s">
        <v>4531</v>
      </c>
      <c r="F1932" s="32" t="s">
        <v>419</v>
      </c>
      <c r="G1932" s="32" t="s">
        <v>26</v>
      </c>
      <c r="H1932" s="68">
        <v>10000000</v>
      </c>
      <c r="I1932" s="68"/>
      <c r="J1932" s="68"/>
      <c r="K1932" s="68">
        <f t="shared" si="66"/>
        <v>10000000</v>
      </c>
      <c r="L1932" s="29"/>
    </row>
    <row r="1933" spans="1:12" ht="18" customHeight="1">
      <c r="A1933" s="11">
        <v>1927</v>
      </c>
      <c r="B1933" s="32" t="s">
        <v>4435</v>
      </c>
      <c r="C1933" s="32" t="s">
        <v>170</v>
      </c>
      <c r="D1933" s="32">
        <v>11</v>
      </c>
      <c r="E1933" s="33" t="s">
        <v>4532</v>
      </c>
      <c r="F1933" s="32" t="s">
        <v>417</v>
      </c>
      <c r="G1933" s="32" t="s">
        <v>253</v>
      </c>
      <c r="H1933" s="68">
        <v>55000000</v>
      </c>
      <c r="I1933" s="68">
        <v>0</v>
      </c>
      <c r="J1933" s="68">
        <v>0</v>
      </c>
      <c r="K1933" s="68">
        <f t="shared" si="66"/>
        <v>55000000</v>
      </c>
      <c r="L1933" s="29" t="s">
        <v>2976</v>
      </c>
    </row>
    <row r="1934" spans="1:12" ht="18" customHeight="1">
      <c r="A1934" s="11">
        <v>1928</v>
      </c>
      <c r="B1934" s="32" t="s">
        <v>4435</v>
      </c>
      <c r="C1934" s="32" t="s">
        <v>170</v>
      </c>
      <c r="D1934" s="32">
        <v>11</v>
      </c>
      <c r="E1934" s="33" t="s">
        <v>4533</v>
      </c>
      <c r="F1934" s="32" t="s">
        <v>417</v>
      </c>
      <c r="G1934" s="32" t="s">
        <v>26</v>
      </c>
      <c r="H1934" s="68">
        <v>24124000</v>
      </c>
      <c r="I1934" s="68">
        <v>0</v>
      </c>
      <c r="J1934" s="68">
        <v>0</v>
      </c>
      <c r="K1934" s="68">
        <f t="shared" si="66"/>
        <v>24124000</v>
      </c>
      <c r="L1934" s="29"/>
    </row>
    <row r="1935" spans="1:12" ht="18" customHeight="1">
      <c r="A1935" s="11">
        <v>1929</v>
      </c>
      <c r="B1935" s="32" t="s">
        <v>4435</v>
      </c>
      <c r="C1935" s="32" t="s">
        <v>193</v>
      </c>
      <c r="D1935" s="32">
        <v>11</v>
      </c>
      <c r="E1935" s="33" t="s">
        <v>4534</v>
      </c>
      <c r="F1935" s="32" t="s">
        <v>417</v>
      </c>
      <c r="G1935" s="32" t="s">
        <v>18</v>
      </c>
      <c r="H1935" s="68">
        <v>94000000</v>
      </c>
      <c r="I1935" s="68"/>
      <c r="J1935" s="68"/>
      <c r="K1935" s="68">
        <f t="shared" si="66"/>
        <v>94000000</v>
      </c>
      <c r="L1935" s="29"/>
    </row>
    <row r="1936" spans="1:12" ht="18" customHeight="1">
      <c r="A1936" s="11">
        <v>1930</v>
      </c>
      <c r="B1936" s="57" t="s">
        <v>21</v>
      </c>
      <c r="C1936" s="57" t="s">
        <v>360</v>
      </c>
      <c r="D1936" s="57">
        <v>12</v>
      </c>
      <c r="E1936" s="13" t="s">
        <v>520</v>
      </c>
      <c r="F1936" s="57" t="s">
        <v>417</v>
      </c>
      <c r="G1936" s="57" t="s">
        <v>18</v>
      </c>
      <c r="H1936" s="72">
        <v>54129200</v>
      </c>
      <c r="I1936" s="72"/>
      <c r="J1936" s="72"/>
      <c r="K1936" s="72">
        <f t="shared" si="66"/>
        <v>54129200</v>
      </c>
      <c r="L1936" s="69"/>
    </row>
    <row r="1937" spans="1:12" ht="18" customHeight="1">
      <c r="A1937" s="11">
        <v>1931</v>
      </c>
      <c r="B1937" s="32" t="s">
        <v>36</v>
      </c>
      <c r="C1937" s="32" t="s">
        <v>27</v>
      </c>
      <c r="D1937" s="32">
        <v>12</v>
      </c>
      <c r="E1937" s="39" t="s">
        <v>887</v>
      </c>
      <c r="F1937" s="32" t="s">
        <v>419</v>
      </c>
      <c r="G1937" s="32" t="s">
        <v>18</v>
      </c>
      <c r="H1937" s="45">
        <v>1000000000</v>
      </c>
      <c r="I1937" s="45"/>
      <c r="J1937" s="45"/>
      <c r="K1937" s="45">
        <f t="shared" si="66"/>
        <v>1000000000</v>
      </c>
      <c r="L1937" s="29"/>
    </row>
    <row r="1938" spans="1:12" ht="18" customHeight="1">
      <c r="A1938" s="11">
        <v>1932</v>
      </c>
      <c r="B1938" s="32" t="s">
        <v>36</v>
      </c>
      <c r="C1938" s="46" t="s">
        <v>560</v>
      </c>
      <c r="D1938" s="32">
        <v>12</v>
      </c>
      <c r="E1938" s="33" t="s">
        <v>888</v>
      </c>
      <c r="F1938" s="32" t="s">
        <v>417</v>
      </c>
      <c r="G1938" s="32" t="s">
        <v>1</v>
      </c>
      <c r="H1938" s="81">
        <v>100000000</v>
      </c>
      <c r="I1938" s="81">
        <v>0</v>
      </c>
      <c r="J1938" s="81"/>
      <c r="K1938" s="45">
        <f t="shared" si="66"/>
        <v>100000000</v>
      </c>
      <c r="L1938" s="90"/>
    </row>
    <row r="1939" spans="1:12" ht="18" customHeight="1">
      <c r="A1939" s="11">
        <v>1933</v>
      </c>
      <c r="B1939" s="32" t="s">
        <v>889</v>
      </c>
      <c r="C1939" s="57" t="s">
        <v>991</v>
      </c>
      <c r="D1939" s="57">
        <v>12</v>
      </c>
      <c r="E1939" s="58" t="s">
        <v>1245</v>
      </c>
      <c r="F1939" s="32" t="s">
        <v>417</v>
      </c>
      <c r="G1939" s="57" t="s">
        <v>31</v>
      </c>
      <c r="H1939" s="103">
        <v>6100000</v>
      </c>
      <c r="I1939" s="103">
        <v>0</v>
      </c>
      <c r="J1939" s="103">
        <v>0</v>
      </c>
      <c r="K1939" s="103">
        <f t="shared" si="66"/>
        <v>6100000</v>
      </c>
      <c r="L1939" s="69" t="s">
        <v>1105</v>
      </c>
    </row>
    <row r="1940" spans="1:12" ht="18" customHeight="1">
      <c r="A1940" s="11">
        <v>1934</v>
      </c>
      <c r="B1940" s="32" t="s">
        <v>889</v>
      </c>
      <c r="C1940" s="57" t="s">
        <v>991</v>
      </c>
      <c r="D1940" s="57">
        <v>12</v>
      </c>
      <c r="E1940" s="58" t="s">
        <v>1246</v>
      </c>
      <c r="F1940" s="32" t="s">
        <v>417</v>
      </c>
      <c r="G1940" s="57" t="s">
        <v>65</v>
      </c>
      <c r="H1940" s="103">
        <v>12000000</v>
      </c>
      <c r="I1940" s="103">
        <v>0</v>
      </c>
      <c r="J1940" s="103">
        <v>0</v>
      </c>
      <c r="K1940" s="103">
        <f t="shared" si="66"/>
        <v>12000000</v>
      </c>
      <c r="L1940" s="69" t="s">
        <v>1105</v>
      </c>
    </row>
    <row r="1941" spans="1:12" ht="18" customHeight="1">
      <c r="A1941" s="11">
        <v>1935</v>
      </c>
      <c r="B1941" s="32" t="s">
        <v>889</v>
      </c>
      <c r="C1941" s="57" t="s">
        <v>991</v>
      </c>
      <c r="D1941" s="57">
        <v>12</v>
      </c>
      <c r="E1941" s="58" t="s">
        <v>1247</v>
      </c>
      <c r="F1941" s="32" t="s">
        <v>417</v>
      </c>
      <c r="G1941" s="57" t="s">
        <v>65</v>
      </c>
      <c r="H1941" s="103">
        <v>12000000</v>
      </c>
      <c r="I1941" s="103">
        <v>0</v>
      </c>
      <c r="J1941" s="103">
        <v>0</v>
      </c>
      <c r="K1941" s="103">
        <f t="shared" si="66"/>
        <v>12000000</v>
      </c>
      <c r="L1941" s="69" t="s">
        <v>1105</v>
      </c>
    </row>
    <row r="1942" spans="1:12" ht="18" customHeight="1">
      <c r="A1942" s="11">
        <v>1936</v>
      </c>
      <c r="B1942" s="32" t="s">
        <v>1248</v>
      </c>
      <c r="C1942" s="57" t="s">
        <v>122</v>
      </c>
      <c r="D1942" s="57">
        <v>12</v>
      </c>
      <c r="E1942" s="58" t="s">
        <v>1416</v>
      </c>
      <c r="F1942" s="57" t="s">
        <v>149</v>
      </c>
      <c r="G1942" s="57" t="s">
        <v>1</v>
      </c>
      <c r="H1942" s="72">
        <v>20000000</v>
      </c>
      <c r="I1942" s="72"/>
      <c r="J1942" s="72"/>
      <c r="K1942" s="35">
        <f t="shared" si="66"/>
        <v>20000000</v>
      </c>
      <c r="L1942" s="120"/>
    </row>
    <row r="1943" spans="1:12" ht="18" customHeight="1">
      <c r="A1943" s="11">
        <v>1937</v>
      </c>
      <c r="B1943" s="42" t="s">
        <v>1248</v>
      </c>
      <c r="C1943" s="42" t="s">
        <v>443</v>
      </c>
      <c r="D1943" s="42">
        <v>12</v>
      </c>
      <c r="E1943" s="43" t="s">
        <v>1417</v>
      </c>
      <c r="F1943" s="42" t="s">
        <v>419</v>
      </c>
      <c r="G1943" s="42" t="s">
        <v>31</v>
      </c>
      <c r="H1943" s="122">
        <v>89721900</v>
      </c>
      <c r="I1943" s="122">
        <v>0</v>
      </c>
      <c r="J1943" s="122">
        <v>0</v>
      </c>
      <c r="K1943" s="35">
        <f t="shared" si="66"/>
        <v>89721900</v>
      </c>
      <c r="L1943" s="123" t="s">
        <v>523</v>
      </c>
    </row>
    <row r="1944" spans="1:12" ht="18" customHeight="1">
      <c r="A1944" s="11">
        <v>1938</v>
      </c>
      <c r="B1944" s="32" t="s">
        <v>1556</v>
      </c>
      <c r="C1944" s="32" t="s">
        <v>1585</v>
      </c>
      <c r="D1944" s="32">
        <v>12</v>
      </c>
      <c r="E1944" s="33" t="s">
        <v>1592</v>
      </c>
      <c r="F1944" s="32" t="s">
        <v>417</v>
      </c>
      <c r="G1944" s="32" t="s">
        <v>31</v>
      </c>
      <c r="H1944" s="35">
        <v>77272000000</v>
      </c>
      <c r="I1944" s="35">
        <v>0</v>
      </c>
      <c r="J1944" s="35">
        <v>0</v>
      </c>
      <c r="K1944" s="35">
        <f t="shared" si="66"/>
        <v>77272000000</v>
      </c>
      <c r="L1944" s="32" t="s">
        <v>329</v>
      </c>
    </row>
    <row r="1945" spans="1:12" ht="18" customHeight="1">
      <c r="A1945" s="11">
        <v>1939</v>
      </c>
      <c r="B1945" s="32" t="s">
        <v>1556</v>
      </c>
      <c r="C1945" s="32" t="s">
        <v>1585</v>
      </c>
      <c r="D1945" s="32">
        <v>12</v>
      </c>
      <c r="E1945" s="33" t="s">
        <v>1590</v>
      </c>
      <c r="F1945" s="32" t="s">
        <v>419</v>
      </c>
      <c r="G1945" s="32" t="s">
        <v>26</v>
      </c>
      <c r="H1945" s="68">
        <v>1813000000</v>
      </c>
      <c r="I1945" s="68">
        <v>0</v>
      </c>
      <c r="J1945" s="68">
        <v>0</v>
      </c>
      <c r="K1945" s="68">
        <f t="shared" si="66"/>
        <v>1813000000</v>
      </c>
      <c r="L1945" s="29"/>
    </row>
    <row r="1946" spans="1:12" ht="18" customHeight="1">
      <c r="A1946" s="11">
        <v>1940</v>
      </c>
      <c r="B1946" s="32" t="s">
        <v>1556</v>
      </c>
      <c r="C1946" s="32" t="s">
        <v>1585</v>
      </c>
      <c r="D1946" s="32">
        <v>12</v>
      </c>
      <c r="E1946" s="33" t="s">
        <v>1591</v>
      </c>
      <c r="F1946" s="32" t="s">
        <v>419</v>
      </c>
      <c r="G1946" s="32" t="s">
        <v>26</v>
      </c>
      <c r="H1946" s="68">
        <v>50000000</v>
      </c>
      <c r="I1946" s="68">
        <v>0</v>
      </c>
      <c r="J1946" s="68">
        <v>0</v>
      </c>
      <c r="K1946" s="68">
        <f t="shared" si="66"/>
        <v>50000000</v>
      </c>
      <c r="L1946" s="29"/>
    </row>
    <row r="1947" spans="1:12" ht="18" customHeight="1">
      <c r="A1947" s="11">
        <v>1941</v>
      </c>
      <c r="B1947" s="32" t="s">
        <v>58</v>
      </c>
      <c r="C1947" s="32" t="s">
        <v>185</v>
      </c>
      <c r="D1947" s="32">
        <v>12</v>
      </c>
      <c r="E1947" s="33" t="s">
        <v>1916</v>
      </c>
      <c r="F1947" s="32" t="s">
        <v>419</v>
      </c>
      <c r="G1947" s="32" t="s">
        <v>31</v>
      </c>
      <c r="H1947" s="45">
        <v>1800000000</v>
      </c>
      <c r="I1947" s="45"/>
      <c r="J1947" s="45"/>
      <c r="K1947" s="45">
        <f t="shared" si="66"/>
        <v>1800000000</v>
      </c>
      <c r="L1947" s="11" t="s">
        <v>1366</v>
      </c>
    </row>
    <row r="1948" spans="1:12" ht="18" customHeight="1">
      <c r="A1948" s="11">
        <v>1942</v>
      </c>
      <c r="B1948" s="32" t="s">
        <v>58</v>
      </c>
      <c r="C1948" s="32" t="s">
        <v>185</v>
      </c>
      <c r="D1948" s="32">
        <v>12</v>
      </c>
      <c r="E1948" s="33" t="s">
        <v>1917</v>
      </c>
      <c r="F1948" s="32" t="s">
        <v>419</v>
      </c>
      <c r="G1948" s="32" t="s">
        <v>31</v>
      </c>
      <c r="H1948" s="45">
        <v>1600000000</v>
      </c>
      <c r="I1948" s="45"/>
      <c r="J1948" s="45"/>
      <c r="K1948" s="45">
        <f t="shared" si="66"/>
        <v>1600000000</v>
      </c>
      <c r="L1948" s="11" t="s">
        <v>1366</v>
      </c>
    </row>
    <row r="1949" spans="1:12" ht="18" customHeight="1">
      <c r="A1949" s="11">
        <v>1943</v>
      </c>
      <c r="B1949" s="11" t="s">
        <v>68</v>
      </c>
      <c r="C1949" s="32" t="s">
        <v>63</v>
      </c>
      <c r="D1949" s="155">
        <v>12</v>
      </c>
      <c r="E1949" s="104" t="s">
        <v>4698</v>
      </c>
      <c r="F1949" s="32" t="s">
        <v>419</v>
      </c>
      <c r="G1949" s="32" t="s">
        <v>18</v>
      </c>
      <c r="H1949" s="133">
        <v>100000000</v>
      </c>
      <c r="I1949" s="68"/>
      <c r="J1949" s="68"/>
      <c r="K1949" s="68">
        <f t="shared" si="66"/>
        <v>100000000</v>
      </c>
      <c r="L1949" s="34"/>
    </row>
    <row r="1950" spans="1:12" ht="18" customHeight="1">
      <c r="A1950" s="11">
        <v>1944</v>
      </c>
      <c r="B1950" s="11" t="s">
        <v>68</v>
      </c>
      <c r="C1950" s="32" t="s">
        <v>63</v>
      </c>
      <c r="D1950" s="154">
        <v>12</v>
      </c>
      <c r="E1950" s="104" t="s">
        <v>4699</v>
      </c>
      <c r="F1950" s="32" t="s">
        <v>419</v>
      </c>
      <c r="G1950" s="32" t="s">
        <v>18</v>
      </c>
      <c r="H1950" s="133">
        <v>65000000</v>
      </c>
      <c r="I1950" s="68"/>
      <c r="J1950" s="68"/>
      <c r="K1950" s="68">
        <f t="shared" si="66"/>
        <v>65000000</v>
      </c>
      <c r="L1950" s="34"/>
    </row>
    <row r="1951" spans="1:12" ht="18" customHeight="1">
      <c r="A1951" s="11">
        <v>1945</v>
      </c>
      <c r="B1951" s="57" t="s">
        <v>58</v>
      </c>
      <c r="C1951" s="57" t="s">
        <v>69</v>
      </c>
      <c r="D1951" s="57">
        <v>12</v>
      </c>
      <c r="E1951" s="58" t="s">
        <v>1918</v>
      </c>
      <c r="F1951" s="57" t="s">
        <v>417</v>
      </c>
      <c r="G1951" s="57" t="s">
        <v>0</v>
      </c>
      <c r="H1951" s="103">
        <v>711833000</v>
      </c>
      <c r="I1951" s="103"/>
      <c r="J1951" s="103"/>
      <c r="K1951" s="103">
        <f t="shared" si="66"/>
        <v>711833000</v>
      </c>
      <c r="L1951" s="34"/>
    </row>
    <row r="1952" spans="1:12" ht="18" customHeight="1">
      <c r="A1952" s="11">
        <v>1946</v>
      </c>
      <c r="B1952" s="59" t="s">
        <v>1919</v>
      </c>
      <c r="C1952" s="59" t="s">
        <v>2041</v>
      </c>
      <c r="D1952" s="59">
        <v>12</v>
      </c>
      <c r="E1952" s="47" t="s">
        <v>2078</v>
      </c>
      <c r="F1952" s="59" t="s">
        <v>419</v>
      </c>
      <c r="G1952" s="59" t="s">
        <v>26</v>
      </c>
      <c r="H1952" s="165">
        <v>130000000</v>
      </c>
      <c r="I1952" s="165">
        <v>0</v>
      </c>
      <c r="J1952" s="165">
        <v>0</v>
      </c>
      <c r="K1952" s="165">
        <f t="shared" si="66"/>
        <v>130000000</v>
      </c>
      <c r="L1952" s="29"/>
    </row>
    <row r="1953" spans="1:12" ht="18" customHeight="1">
      <c r="A1953" s="11">
        <v>1947</v>
      </c>
      <c r="B1953" s="59" t="s">
        <v>1919</v>
      </c>
      <c r="C1953" s="59" t="s">
        <v>506</v>
      </c>
      <c r="D1953" s="59">
        <v>12</v>
      </c>
      <c r="E1953" s="47" t="s">
        <v>2077</v>
      </c>
      <c r="F1953" s="59" t="s">
        <v>149</v>
      </c>
      <c r="G1953" s="59" t="s">
        <v>18</v>
      </c>
      <c r="H1953" s="165">
        <v>289762560</v>
      </c>
      <c r="I1953" s="165"/>
      <c r="J1953" s="165"/>
      <c r="K1953" s="165">
        <f t="shared" si="66"/>
        <v>289762560</v>
      </c>
      <c r="L1953" s="46"/>
    </row>
    <row r="1954" spans="1:12" ht="18" customHeight="1">
      <c r="A1954" s="11">
        <v>1948</v>
      </c>
      <c r="B1954" s="32" t="s">
        <v>2232</v>
      </c>
      <c r="C1954" s="32" t="s">
        <v>63</v>
      </c>
      <c r="D1954" s="32">
        <v>12</v>
      </c>
      <c r="E1954" s="60" t="s">
        <v>2418</v>
      </c>
      <c r="F1954" s="32" t="s">
        <v>419</v>
      </c>
      <c r="G1954" s="32" t="s">
        <v>18</v>
      </c>
      <c r="H1954" s="45">
        <f>225397000000*0.04</f>
        <v>9015880000</v>
      </c>
      <c r="I1954" s="103">
        <v>0</v>
      </c>
      <c r="J1954" s="103">
        <v>0</v>
      </c>
      <c r="K1954" s="45">
        <f t="shared" si="66"/>
        <v>9015880000</v>
      </c>
      <c r="L1954" s="29"/>
    </row>
    <row r="1955" spans="1:12" ht="18" customHeight="1">
      <c r="A1955" s="11">
        <v>1949</v>
      </c>
      <c r="B1955" s="32" t="s">
        <v>2232</v>
      </c>
      <c r="C1955" s="32" t="s">
        <v>63</v>
      </c>
      <c r="D1955" s="32">
        <v>12</v>
      </c>
      <c r="E1955" s="60" t="s">
        <v>2416</v>
      </c>
      <c r="F1955" s="32" t="s">
        <v>419</v>
      </c>
      <c r="G1955" s="32" t="s">
        <v>18</v>
      </c>
      <c r="H1955" s="45">
        <f>10300000000*0.04</f>
        <v>412000000</v>
      </c>
      <c r="I1955" s="103">
        <v>0</v>
      </c>
      <c r="J1955" s="103">
        <v>0</v>
      </c>
      <c r="K1955" s="45">
        <f t="shared" si="66"/>
        <v>412000000</v>
      </c>
      <c r="L1955" s="82"/>
    </row>
    <row r="1956" spans="1:12" ht="18" customHeight="1">
      <c r="A1956" s="11">
        <v>1950</v>
      </c>
      <c r="B1956" s="32" t="s">
        <v>2232</v>
      </c>
      <c r="C1956" s="32" t="s">
        <v>63</v>
      </c>
      <c r="D1956" s="32">
        <v>12</v>
      </c>
      <c r="E1956" s="60" t="s">
        <v>2419</v>
      </c>
      <c r="F1956" s="32" t="s">
        <v>419</v>
      </c>
      <c r="G1956" s="32" t="s">
        <v>18</v>
      </c>
      <c r="H1956" s="45">
        <f>1131000000*0.04</f>
        <v>45240000</v>
      </c>
      <c r="I1956" s="103">
        <v>0</v>
      </c>
      <c r="J1956" s="103">
        <v>0</v>
      </c>
      <c r="K1956" s="45">
        <f t="shared" si="66"/>
        <v>45240000</v>
      </c>
      <c r="L1956" s="29"/>
    </row>
    <row r="1957" spans="1:12" ht="18" customHeight="1">
      <c r="A1957" s="11">
        <v>1951</v>
      </c>
      <c r="B1957" s="32" t="s">
        <v>2232</v>
      </c>
      <c r="C1957" s="32" t="s">
        <v>63</v>
      </c>
      <c r="D1957" s="32">
        <v>12</v>
      </c>
      <c r="E1957" s="60" t="s">
        <v>2417</v>
      </c>
      <c r="F1957" s="32" t="s">
        <v>419</v>
      </c>
      <c r="G1957" s="32" t="s">
        <v>18</v>
      </c>
      <c r="H1957" s="45">
        <f>179115000000*0.04</f>
        <v>7164600000</v>
      </c>
      <c r="I1957" s="103">
        <v>0</v>
      </c>
      <c r="J1957" s="103">
        <v>0</v>
      </c>
      <c r="K1957" s="45">
        <f t="shared" si="66"/>
        <v>7164600000</v>
      </c>
      <c r="L1957" s="90"/>
    </row>
    <row r="1958" spans="1:12" ht="18" customHeight="1">
      <c r="A1958" s="11">
        <v>1952</v>
      </c>
      <c r="B1958" s="32" t="s">
        <v>79</v>
      </c>
      <c r="C1958" s="32" t="s">
        <v>82</v>
      </c>
      <c r="D1958" s="32">
        <v>12</v>
      </c>
      <c r="E1958" s="60" t="s">
        <v>2426</v>
      </c>
      <c r="F1958" s="32" t="s">
        <v>419</v>
      </c>
      <c r="G1958" s="32" t="s">
        <v>18</v>
      </c>
      <c r="H1958" s="186">
        <v>207182000</v>
      </c>
      <c r="I1958" s="103">
        <v>0</v>
      </c>
      <c r="J1958" s="103">
        <v>0</v>
      </c>
      <c r="K1958" s="45">
        <f t="shared" si="66"/>
        <v>207182000</v>
      </c>
      <c r="L1958" s="29"/>
    </row>
    <row r="1959" spans="1:12" ht="18" customHeight="1">
      <c r="A1959" s="11">
        <v>1953</v>
      </c>
      <c r="B1959" s="32" t="s">
        <v>79</v>
      </c>
      <c r="C1959" s="32" t="s">
        <v>82</v>
      </c>
      <c r="D1959" s="32">
        <v>12</v>
      </c>
      <c r="E1959" s="60" t="s">
        <v>2425</v>
      </c>
      <c r="F1959" s="32" t="s">
        <v>419</v>
      </c>
      <c r="G1959" s="32" t="s">
        <v>18</v>
      </c>
      <c r="H1959" s="186">
        <v>330400000</v>
      </c>
      <c r="I1959" s="103">
        <v>0</v>
      </c>
      <c r="J1959" s="103">
        <v>0</v>
      </c>
      <c r="K1959" s="45">
        <f t="shared" si="66"/>
        <v>330400000</v>
      </c>
      <c r="L1959" s="29"/>
    </row>
    <row r="1960" spans="1:12" ht="18" customHeight="1">
      <c r="A1960" s="11">
        <v>1954</v>
      </c>
      <c r="B1960" s="32" t="s">
        <v>79</v>
      </c>
      <c r="C1960" s="32" t="s">
        <v>82</v>
      </c>
      <c r="D1960" s="32">
        <v>12</v>
      </c>
      <c r="E1960" s="60" t="s">
        <v>2427</v>
      </c>
      <c r="F1960" s="32" t="s">
        <v>419</v>
      </c>
      <c r="G1960" s="32" t="s">
        <v>18</v>
      </c>
      <c r="H1960" s="186">
        <v>249002000</v>
      </c>
      <c r="I1960" s="103">
        <v>0</v>
      </c>
      <c r="J1960" s="103">
        <v>0</v>
      </c>
      <c r="K1960" s="45">
        <f t="shared" si="66"/>
        <v>249002000</v>
      </c>
      <c r="L1960" s="29"/>
    </row>
    <row r="1961" spans="1:12" ht="18" customHeight="1">
      <c r="A1961" s="11">
        <v>1955</v>
      </c>
      <c r="B1961" s="12" t="s">
        <v>2232</v>
      </c>
      <c r="C1961" s="32" t="s">
        <v>2237</v>
      </c>
      <c r="D1961" s="57">
        <v>12</v>
      </c>
      <c r="E1961" s="177" t="s">
        <v>2422</v>
      </c>
      <c r="F1961" s="57" t="s">
        <v>419</v>
      </c>
      <c r="G1961" s="57" t="s">
        <v>26</v>
      </c>
      <c r="H1961" s="103">
        <f>46923000*2*37.3</f>
        <v>3500455799.9999995</v>
      </c>
      <c r="I1961" s="103">
        <v>0</v>
      </c>
      <c r="J1961" s="103">
        <v>0</v>
      </c>
      <c r="K1961" s="103">
        <f t="shared" si="66"/>
        <v>3500455799.9999995</v>
      </c>
      <c r="L1961" s="12"/>
    </row>
    <row r="1962" spans="1:12" ht="18" customHeight="1">
      <c r="A1962" s="11">
        <v>1956</v>
      </c>
      <c r="B1962" s="32" t="s">
        <v>79</v>
      </c>
      <c r="C1962" s="32" t="s">
        <v>82</v>
      </c>
      <c r="D1962" s="32">
        <v>12</v>
      </c>
      <c r="E1962" s="60" t="s">
        <v>2429</v>
      </c>
      <c r="F1962" s="32" t="s">
        <v>419</v>
      </c>
      <c r="G1962" s="32" t="s">
        <v>18</v>
      </c>
      <c r="H1962" s="186">
        <v>28328000</v>
      </c>
      <c r="I1962" s="103">
        <v>0</v>
      </c>
      <c r="J1962" s="103">
        <v>0</v>
      </c>
      <c r="K1962" s="45">
        <f t="shared" si="66"/>
        <v>28328000</v>
      </c>
      <c r="L1962" s="29"/>
    </row>
    <row r="1963" spans="1:12" ht="18" customHeight="1">
      <c r="A1963" s="11">
        <v>1957</v>
      </c>
      <c r="B1963" s="32" t="s">
        <v>79</v>
      </c>
      <c r="C1963" s="32" t="s">
        <v>82</v>
      </c>
      <c r="D1963" s="32">
        <v>12</v>
      </c>
      <c r="E1963" s="60" t="s">
        <v>2428</v>
      </c>
      <c r="F1963" s="32" t="s">
        <v>419</v>
      </c>
      <c r="G1963" s="32" t="s">
        <v>18</v>
      </c>
      <c r="H1963" s="186">
        <v>45175000</v>
      </c>
      <c r="I1963" s="103">
        <v>0</v>
      </c>
      <c r="J1963" s="103">
        <v>0</v>
      </c>
      <c r="K1963" s="45">
        <f t="shared" si="66"/>
        <v>45175000</v>
      </c>
      <c r="L1963" s="29"/>
    </row>
    <row r="1964" spans="1:12" ht="18" customHeight="1">
      <c r="A1964" s="11">
        <v>1958</v>
      </c>
      <c r="B1964" s="32" t="s">
        <v>79</v>
      </c>
      <c r="C1964" s="32" t="s">
        <v>82</v>
      </c>
      <c r="D1964" s="32">
        <v>12</v>
      </c>
      <c r="E1964" s="60" t="s">
        <v>2430</v>
      </c>
      <c r="F1964" s="32" t="s">
        <v>419</v>
      </c>
      <c r="G1964" s="32" t="s">
        <v>18</v>
      </c>
      <c r="H1964" s="186">
        <v>34046000</v>
      </c>
      <c r="I1964" s="103">
        <v>0</v>
      </c>
      <c r="J1964" s="103">
        <v>0</v>
      </c>
      <c r="K1964" s="45">
        <f t="shared" si="66"/>
        <v>34046000</v>
      </c>
      <c r="L1964" s="29"/>
    </row>
    <row r="1965" spans="1:12" ht="18" customHeight="1">
      <c r="A1965" s="11">
        <v>1959</v>
      </c>
      <c r="B1965" s="12" t="s">
        <v>2232</v>
      </c>
      <c r="C1965" s="32" t="s">
        <v>2237</v>
      </c>
      <c r="D1965" s="57">
        <v>12</v>
      </c>
      <c r="E1965" s="177" t="s">
        <v>2423</v>
      </c>
      <c r="F1965" s="57" t="s">
        <v>419</v>
      </c>
      <c r="G1965" s="57" t="s">
        <v>26</v>
      </c>
      <c r="H1965" s="103">
        <f>51617000*2*5</f>
        <v>516170000</v>
      </c>
      <c r="I1965" s="103">
        <v>0</v>
      </c>
      <c r="J1965" s="103">
        <v>0</v>
      </c>
      <c r="K1965" s="103">
        <f t="shared" si="66"/>
        <v>516170000</v>
      </c>
      <c r="L1965" s="12"/>
    </row>
    <row r="1966" spans="1:12" ht="18" customHeight="1">
      <c r="A1966" s="11">
        <v>1960</v>
      </c>
      <c r="B1966" s="32" t="s">
        <v>79</v>
      </c>
      <c r="C1966" s="32" t="s">
        <v>82</v>
      </c>
      <c r="D1966" s="32">
        <v>12</v>
      </c>
      <c r="E1966" s="60" t="s">
        <v>2432</v>
      </c>
      <c r="F1966" s="32" t="s">
        <v>419</v>
      </c>
      <c r="G1966" s="32" t="s">
        <v>18</v>
      </c>
      <c r="H1966" s="186">
        <v>9998000</v>
      </c>
      <c r="I1966" s="103">
        <v>0</v>
      </c>
      <c r="J1966" s="103">
        <v>0</v>
      </c>
      <c r="K1966" s="45">
        <f t="shared" si="66"/>
        <v>9998000</v>
      </c>
      <c r="L1966" s="29"/>
    </row>
    <row r="1967" spans="1:12" ht="18" customHeight="1">
      <c r="A1967" s="11">
        <v>1961</v>
      </c>
      <c r="B1967" s="32" t="s">
        <v>79</v>
      </c>
      <c r="C1967" s="32" t="s">
        <v>82</v>
      </c>
      <c r="D1967" s="32">
        <v>12</v>
      </c>
      <c r="E1967" s="60" t="s">
        <v>2431</v>
      </c>
      <c r="F1967" s="32" t="s">
        <v>419</v>
      </c>
      <c r="G1967" s="32" t="s">
        <v>18</v>
      </c>
      <c r="H1967" s="186">
        <v>15944000</v>
      </c>
      <c r="I1967" s="103">
        <v>0</v>
      </c>
      <c r="J1967" s="103">
        <v>0</v>
      </c>
      <c r="K1967" s="45">
        <f t="shared" si="66"/>
        <v>15944000</v>
      </c>
      <c r="L1967" s="29"/>
    </row>
    <row r="1968" spans="1:12" ht="18" customHeight="1">
      <c r="A1968" s="11">
        <v>1962</v>
      </c>
      <c r="B1968" s="32" t="s">
        <v>79</v>
      </c>
      <c r="C1968" s="32" t="s">
        <v>82</v>
      </c>
      <c r="D1968" s="32">
        <v>12</v>
      </c>
      <c r="E1968" s="60" t="s">
        <v>2433</v>
      </c>
      <c r="F1968" s="32" t="s">
        <v>419</v>
      </c>
      <c r="G1968" s="32" t="s">
        <v>18</v>
      </c>
      <c r="H1968" s="186">
        <v>12016000</v>
      </c>
      <c r="I1968" s="103">
        <v>0</v>
      </c>
      <c r="J1968" s="103">
        <v>0</v>
      </c>
      <c r="K1968" s="45">
        <f t="shared" si="66"/>
        <v>12016000</v>
      </c>
      <c r="L1968" s="29"/>
    </row>
    <row r="1969" spans="1:12" ht="18" customHeight="1">
      <c r="A1969" s="11">
        <v>1963</v>
      </c>
      <c r="B1969" s="12" t="s">
        <v>2232</v>
      </c>
      <c r="C1969" s="32" t="s">
        <v>2237</v>
      </c>
      <c r="D1969" s="57">
        <v>12</v>
      </c>
      <c r="E1969" s="177" t="s">
        <v>2424</v>
      </c>
      <c r="F1969" s="57" t="s">
        <v>419</v>
      </c>
      <c r="G1969" s="57" t="s">
        <v>26</v>
      </c>
      <c r="H1969" s="103">
        <f>51617000*2*2</f>
        <v>206468000</v>
      </c>
      <c r="I1969" s="103">
        <v>0</v>
      </c>
      <c r="J1969" s="103">
        <v>0</v>
      </c>
      <c r="K1969" s="103">
        <f t="shared" si="66"/>
        <v>206468000</v>
      </c>
      <c r="L1969" s="12"/>
    </row>
    <row r="1970" spans="1:12" ht="18" customHeight="1">
      <c r="A1970" s="11">
        <v>1964</v>
      </c>
      <c r="B1970" s="57" t="s">
        <v>79</v>
      </c>
      <c r="C1970" s="57" t="s">
        <v>83</v>
      </c>
      <c r="D1970" s="57">
        <v>12</v>
      </c>
      <c r="E1970" s="70" t="s">
        <v>2420</v>
      </c>
      <c r="F1970" s="57" t="s">
        <v>469</v>
      </c>
      <c r="G1970" s="57" t="s">
        <v>26</v>
      </c>
      <c r="H1970" s="83">
        <v>1350000000</v>
      </c>
      <c r="I1970" s="103">
        <v>0</v>
      </c>
      <c r="J1970" s="103">
        <v>0</v>
      </c>
      <c r="K1970" s="83">
        <v>1350000000</v>
      </c>
      <c r="L1970" s="12"/>
    </row>
    <row r="1971" spans="1:12" ht="18" customHeight="1">
      <c r="A1971" s="11">
        <v>1965</v>
      </c>
      <c r="B1971" s="112" t="s">
        <v>2232</v>
      </c>
      <c r="C1971" s="112" t="s">
        <v>148</v>
      </c>
      <c r="D1971" s="112">
        <v>12</v>
      </c>
      <c r="E1971" s="177" t="s">
        <v>2421</v>
      </c>
      <c r="F1971" s="32" t="s">
        <v>419</v>
      </c>
      <c r="G1971" s="112" t="s">
        <v>18</v>
      </c>
      <c r="H1971" s="130">
        <v>374164000</v>
      </c>
      <c r="I1971" s="103">
        <v>0</v>
      </c>
      <c r="J1971" s="103">
        <v>0</v>
      </c>
      <c r="K1971" s="130">
        <f>H1971+I1971+J1971</f>
        <v>374164000</v>
      </c>
      <c r="L1971" s="69"/>
    </row>
    <row r="1972" spans="1:12" ht="18" customHeight="1">
      <c r="A1972" s="11">
        <v>1966</v>
      </c>
      <c r="B1972" s="32" t="s">
        <v>85</v>
      </c>
      <c r="C1972" s="32" t="s">
        <v>2536</v>
      </c>
      <c r="D1972" s="32">
        <v>12</v>
      </c>
      <c r="E1972" s="39" t="s">
        <v>2533</v>
      </c>
      <c r="F1972" s="32" t="s">
        <v>469</v>
      </c>
      <c r="G1972" s="32" t="s">
        <v>26</v>
      </c>
      <c r="H1972" s="45">
        <v>19475299</v>
      </c>
      <c r="I1972" s="45">
        <v>0</v>
      </c>
      <c r="J1972" s="45">
        <v>0</v>
      </c>
      <c r="K1972" s="45">
        <f>H1972+I1972+J1972</f>
        <v>19475299</v>
      </c>
      <c r="L1972" s="29"/>
    </row>
    <row r="1973" spans="1:12" ht="18" customHeight="1">
      <c r="A1973" s="11">
        <v>1967</v>
      </c>
      <c r="B1973" s="32" t="s">
        <v>85</v>
      </c>
      <c r="C1973" s="32" t="s">
        <v>2536</v>
      </c>
      <c r="D1973" s="32">
        <v>12</v>
      </c>
      <c r="E1973" s="39" t="s">
        <v>2534</v>
      </c>
      <c r="F1973" s="32" t="s">
        <v>469</v>
      </c>
      <c r="G1973" s="32" t="s">
        <v>26</v>
      </c>
      <c r="H1973" s="45">
        <v>19000000</v>
      </c>
      <c r="I1973" s="45"/>
      <c r="J1973" s="45"/>
      <c r="K1973" s="45">
        <f>H1973+I1973+J1973</f>
        <v>19000000</v>
      </c>
      <c r="L1973" s="29"/>
    </row>
    <row r="1974" spans="1:12" ht="18" customHeight="1">
      <c r="A1974" s="11">
        <v>1968</v>
      </c>
      <c r="B1974" s="32" t="s">
        <v>85</v>
      </c>
      <c r="C1974" s="32" t="s">
        <v>2541</v>
      </c>
      <c r="D1974" s="32">
        <v>12</v>
      </c>
      <c r="E1974" s="39" t="s">
        <v>2532</v>
      </c>
      <c r="F1974" s="32" t="s">
        <v>149</v>
      </c>
      <c r="G1974" s="32" t="s">
        <v>26</v>
      </c>
      <c r="H1974" s="45">
        <v>27902196</v>
      </c>
      <c r="I1974" s="45">
        <v>0</v>
      </c>
      <c r="J1974" s="45">
        <v>0</v>
      </c>
      <c r="K1974" s="45">
        <f>H1974+I1974+J1974</f>
        <v>27902196</v>
      </c>
      <c r="L1974" s="29"/>
    </row>
    <row r="1975" spans="1:12" ht="18" customHeight="1">
      <c r="A1975" s="11">
        <v>1969</v>
      </c>
      <c r="B1975" s="32" t="s">
        <v>85</v>
      </c>
      <c r="C1975" s="32" t="s">
        <v>2537</v>
      </c>
      <c r="D1975" s="32">
        <v>12</v>
      </c>
      <c r="E1975" s="39" t="s">
        <v>2535</v>
      </c>
      <c r="F1975" s="32" t="s">
        <v>469</v>
      </c>
      <c r="G1975" s="32" t="s">
        <v>26</v>
      </c>
      <c r="H1975" s="45">
        <v>247000000</v>
      </c>
      <c r="I1975" s="45">
        <v>0</v>
      </c>
      <c r="J1975" s="45">
        <v>0</v>
      </c>
      <c r="K1975" s="45">
        <f>H1975+I1975+J1975</f>
        <v>247000000</v>
      </c>
      <c r="L1975" s="29"/>
    </row>
    <row r="1976" spans="1:12" ht="18" customHeight="1">
      <c r="A1976" s="11">
        <v>1970</v>
      </c>
      <c r="B1976" s="32" t="s">
        <v>95</v>
      </c>
      <c r="C1976" s="32" t="s">
        <v>115</v>
      </c>
      <c r="D1976" s="32">
        <v>12</v>
      </c>
      <c r="E1976" s="33" t="s">
        <v>2949</v>
      </c>
      <c r="F1976" s="32" t="s">
        <v>469</v>
      </c>
      <c r="G1976" s="32" t="s">
        <v>26</v>
      </c>
      <c r="H1976" s="68">
        <v>300000000</v>
      </c>
      <c r="I1976" s="68"/>
      <c r="J1976" s="68"/>
      <c r="K1976" s="68">
        <v>300000000</v>
      </c>
      <c r="L1976" s="29"/>
    </row>
    <row r="1977" spans="1:12" ht="18" customHeight="1">
      <c r="A1977" s="11">
        <v>1971</v>
      </c>
      <c r="B1977" s="11" t="s">
        <v>130</v>
      </c>
      <c r="C1977" s="11" t="s">
        <v>132</v>
      </c>
      <c r="D1977" s="32">
        <v>12</v>
      </c>
      <c r="E1977" s="39" t="s">
        <v>3494</v>
      </c>
      <c r="F1977" s="32" t="s">
        <v>469</v>
      </c>
      <c r="G1977" s="32" t="s">
        <v>1</v>
      </c>
      <c r="H1977" s="45">
        <v>200000000</v>
      </c>
      <c r="I1977" s="45"/>
      <c r="J1977" s="45"/>
      <c r="K1977" s="45">
        <v>200000000</v>
      </c>
      <c r="L1977" s="11"/>
    </row>
    <row r="1978" spans="1:12" ht="18" customHeight="1">
      <c r="A1978" s="11">
        <v>1972</v>
      </c>
      <c r="B1978" s="11" t="s">
        <v>3269</v>
      </c>
      <c r="C1978" s="11" t="s">
        <v>3282</v>
      </c>
      <c r="D1978" s="32">
        <v>12</v>
      </c>
      <c r="E1978" s="39" t="s">
        <v>3495</v>
      </c>
      <c r="F1978" s="32" t="s">
        <v>149</v>
      </c>
      <c r="G1978" s="32" t="s">
        <v>1</v>
      </c>
      <c r="H1978" s="45">
        <v>31000000</v>
      </c>
      <c r="I1978" s="45"/>
      <c r="J1978" s="45"/>
      <c r="K1978" s="45">
        <v>31000000</v>
      </c>
      <c r="L1978" s="11"/>
    </row>
    <row r="1979" spans="1:12" ht="18" customHeight="1">
      <c r="A1979" s="11">
        <v>1973</v>
      </c>
      <c r="B1979" s="11" t="s">
        <v>130</v>
      </c>
      <c r="C1979" s="11" t="s">
        <v>3298</v>
      </c>
      <c r="D1979" s="32">
        <v>12</v>
      </c>
      <c r="E1979" s="39" t="s">
        <v>3493</v>
      </c>
      <c r="F1979" s="32" t="s">
        <v>469</v>
      </c>
      <c r="G1979" s="32" t="s">
        <v>31</v>
      </c>
      <c r="H1979" s="45">
        <v>3000000</v>
      </c>
      <c r="I1979" s="45"/>
      <c r="J1979" s="45"/>
      <c r="K1979" s="45">
        <v>3000000</v>
      </c>
      <c r="L1979" s="11" t="s">
        <v>1378</v>
      </c>
    </row>
    <row r="1980" spans="1:12" ht="18" customHeight="1">
      <c r="A1980" s="11">
        <v>1974</v>
      </c>
      <c r="B1980" s="11" t="s">
        <v>130</v>
      </c>
      <c r="C1980" s="11" t="s">
        <v>134</v>
      </c>
      <c r="D1980" s="32">
        <v>12</v>
      </c>
      <c r="E1980" s="39" t="s">
        <v>3496</v>
      </c>
      <c r="F1980" s="32" t="s">
        <v>417</v>
      </c>
      <c r="G1980" s="32" t="s">
        <v>26</v>
      </c>
      <c r="H1980" s="45">
        <v>60000000</v>
      </c>
      <c r="I1980" s="45"/>
      <c r="J1980" s="45"/>
      <c r="K1980" s="45">
        <v>60000000</v>
      </c>
      <c r="L1980" s="11"/>
    </row>
    <row r="1981" spans="1:12" ht="18" customHeight="1">
      <c r="A1981" s="11">
        <v>1975</v>
      </c>
      <c r="B1981" s="11" t="s">
        <v>130</v>
      </c>
      <c r="C1981" s="11" t="s">
        <v>134</v>
      </c>
      <c r="D1981" s="32">
        <v>12</v>
      </c>
      <c r="E1981" s="39" t="s">
        <v>3497</v>
      </c>
      <c r="F1981" s="32" t="s">
        <v>149</v>
      </c>
      <c r="G1981" s="32" t="s">
        <v>26</v>
      </c>
      <c r="H1981" s="45">
        <v>30000000</v>
      </c>
      <c r="I1981" s="45"/>
      <c r="J1981" s="45"/>
      <c r="K1981" s="45">
        <v>30000000</v>
      </c>
      <c r="L1981" s="11"/>
    </row>
    <row r="1982" spans="1:12" ht="18" customHeight="1">
      <c r="A1982" s="11">
        <v>1976</v>
      </c>
      <c r="B1982" s="11" t="s">
        <v>130</v>
      </c>
      <c r="C1982" s="11" t="s">
        <v>135</v>
      </c>
      <c r="D1982" s="32">
        <v>12</v>
      </c>
      <c r="E1982" s="39" t="s">
        <v>3500</v>
      </c>
      <c r="F1982" s="32" t="s">
        <v>442</v>
      </c>
      <c r="G1982" s="32" t="s">
        <v>26</v>
      </c>
      <c r="H1982" s="45">
        <v>120000000</v>
      </c>
      <c r="I1982" s="45"/>
      <c r="J1982" s="45"/>
      <c r="K1982" s="45">
        <v>120000000</v>
      </c>
      <c r="L1982" s="11"/>
    </row>
    <row r="1983" spans="1:12" ht="18" customHeight="1">
      <c r="A1983" s="11">
        <v>1977</v>
      </c>
      <c r="B1983" s="11" t="s">
        <v>130</v>
      </c>
      <c r="C1983" s="11" t="s">
        <v>135</v>
      </c>
      <c r="D1983" s="32">
        <v>12</v>
      </c>
      <c r="E1983" s="39" t="s">
        <v>3499</v>
      </c>
      <c r="F1983" s="32" t="s">
        <v>149</v>
      </c>
      <c r="G1983" s="32" t="s">
        <v>26</v>
      </c>
      <c r="H1983" s="45">
        <v>110000000</v>
      </c>
      <c r="I1983" s="45"/>
      <c r="J1983" s="45"/>
      <c r="K1983" s="45">
        <v>110000000</v>
      </c>
      <c r="L1983" s="11"/>
    </row>
    <row r="1984" spans="1:12" ht="18" customHeight="1">
      <c r="A1984" s="11">
        <v>1978</v>
      </c>
      <c r="B1984" s="11" t="s">
        <v>130</v>
      </c>
      <c r="C1984" s="11" t="s">
        <v>135</v>
      </c>
      <c r="D1984" s="32">
        <v>12</v>
      </c>
      <c r="E1984" s="39" t="s">
        <v>3498</v>
      </c>
      <c r="F1984" s="32" t="s">
        <v>417</v>
      </c>
      <c r="G1984" s="32" t="s">
        <v>26</v>
      </c>
      <c r="H1984" s="45">
        <v>70000000</v>
      </c>
      <c r="I1984" s="45"/>
      <c r="J1984" s="45"/>
      <c r="K1984" s="45">
        <v>70000000</v>
      </c>
      <c r="L1984" s="11"/>
    </row>
    <row r="1985" spans="1:12" ht="18" customHeight="1">
      <c r="A1985" s="11">
        <v>1979</v>
      </c>
      <c r="B1985" s="32" t="s">
        <v>3544</v>
      </c>
      <c r="C1985" s="32" t="s">
        <v>506</v>
      </c>
      <c r="D1985" s="32">
        <v>12</v>
      </c>
      <c r="E1985" s="33" t="s">
        <v>3793</v>
      </c>
      <c r="F1985" s="32" t="s">
        <v>149</v>
      </c>
      <c r="G1985" s="32" t="s">
        <v>26</v>
      </c>
      <c r="H1985" s="45">
        <v>70000000</v>
      </c>
      <c r="I1985" s="45">
        <v>0</v>
      </c>
      <c r="J1985" s="45">
        <v>0</v>
      </c>
      <c r="K1985" s="45">
        <f t="shared" ref="K1985:K2003" si="67">H1985+I1985+J1985</f>
        <v>70000000</v>
      </c>
      <c r="L1985" s="11"/>
    </row>
    <row r="1986" spans="1:12" ht="18" customHeight="1">
      <c r="A1986" s="11">
        <v>1980</v>
      </c>
      <c r="B1986" s="57" t="s">
        <v>3826</v>
      </c>
      <c r="C1986" s="57" t="s">
        <v>3879</v>
      </c>
      <c r="D1986" s="57">
        <v>12</v>
      </c>
      <c r="E1986" s="58" t="s">
        <v>3923</v>
      </c>
      <c r="F1986" s="57" t="s">
        <v>417</v>
      </c>
      <c r="G1986" s="57" t="s">
        <v>18</v>
      </c>
      <c r="H1986" s="103">
        <v>42280000</v>
      </c>
      <c r="I1986" s="103"/>
      <c r="J1986" s="103"/>
      <c r="K1986" s="103">
        <f t="shared" si="67"/>
        <v>42280000</v>
      </c>
      <c r="L1986" s="120"/>
    </row>
    <row r="1987" spans="1:12" ht="18" customHeight="1">
      <c r="A1987" s="11">
        <v>1981</v>
      </c>
      <c r="B1987" s="32" t="s">
        <v>3924</v>
      </c>
      <c r="C1987" s="32" t="s">
        <v>3937</v>
      </c>
      <c r="D1987" s="32">
        <v>12</v>
      </c>
      <c r="E1987" s="33" t="s">
        <v>4045</v>
      </c>
      <c r="F1987" s="32" t="s">
        <v>442</v>
      </c>
      <c r="G1987" s="32" t="s">
        <v>253</v>
      </c>
      <c r="H1987" s="45">
        <v>44000000</v>
      </c>
      <c r="I1987" s="45">
        <v>0</v>
      </c>
      <c r="J1987" s="45">
        <v>0</v>
      </c>
      <c r="K1987" s="45">
        <f t="shared" si="67"/>
        <v>44000000</v>
      </c>
      <c r="L1987" s="20"/>
    </row>
    <row r="1988" spans="1:12" ht="18" customHeight="1">
      <c r="A1988" s="11">
        <v>1982</v>
      </c>
      <c r="B1988" s="32" t="s">
        <v>3924</v>
      </c>
      <c r="C1988" s="32" t="s">
        <v>170</v>
      </c>
      <c r="D1988" s="32">
        <v>12</v>
      </c>
      <c r="E1988" s="208" t="s">
        <v>4046</v>
      </c>
      <c r="F1988" s="32" t="s">
        <v>417</v>
      </c>
      <c r="G1988" s="32" t="s">
        <v>253</v>
      </c>
      <c r="H1988" s="45">
        <v>54068785</v>
      </c>
      <c r="I1988" s="45"/>
      <c r="J1988" s="45"/>
      <c r="K1988" s="45">
        <f t="shared" si="67"/>
        <v>54068785</v>
      </c>
      <c r="L1988" s="21"/>
    </row>
    <row r="1989" spans="1:12" ht="18" customHeight="1">
      <c r="A1989" s="11">
        <v>1983</v>
      </c>
      <c r="B1989" s="12" t="s">
        <v>147</v>
      </c>
      <c r="C1989" s="11" t="s">
        <v>2233</v>
      </c>
      <c r="D1989" s="32">
        <v>12</v>
      </c>
      <c r="E1989" s="58" t="s">
        <v>4423</v>
      </c>
      <c r="F1989" s="32" t="s">
        <v>419</v>
      </c>
      <c r="G1989" s="32" t="s">
        <v>26</v>
      </c>
      <c r="H1989" s="45">
        <v>120000000</v>
      </c>
      <c r="I1989" s="45">
        <v>0</v>
      </c>
      <c r="J1989" s="45">
        <v>0</v>
      </c>
      <c r="K1989" s="103">
        <f t="shared" si="67"/>
        <v>120000000</v>
      </c>
      <c r="L1989" s="63"/>
    </row>
    <row r="1990" spans="1:12" ht="18" customHeight="1">
      <c r="A1990" s="11">
        <v>1984</v>
      </c>
      <c r="B1990" s="12" t="s">
        <v>147</v>
      </c>
      <c r="C1990" s="12" t="s">
        <v>156</v>
      </c>
      <c r="D1990" s="57">
        <v>12</v>
      </c>
      <c r="E1990" s="93" t="s">
        <v>4427</v>
      </c>
      <c r="F1990" s="57" t="s">
        <v>419</v>
      </c>
      <c r="G1990" s="57" t="s">
        <v>18</v>
      </c>
      <c r="H1990" s="14">
        <v>589000000</v>
      </c>
      <c r="I1990" s="72">
        <v>0</v>
      </c>
      <c r="J1990" s="72">
        <v>0</v>
      </c>
      <c r="K1990" s="103">
        <f t="shared" si="67"/>
        <v>589000000</v>
      </c>
      <c r="L1990" s="63"/>
    </row>
    <row r="1991" spans="1:12" ht="18" customHeight="1">
      <c r="A1991" s="11">
        <v>1985</v>
      </c>
      <c r="B1991" s="32" t="s">
        <v>147</v>
      </c>
      <c r="C1991" s="12" t="s">
        <v>156</v>
      </c>
      <c r="D1991" s="32">
        <v>12</v>
      </c>
      <c r="E1991" s="58" t="s">
        <v>4424</v>
      </c>
      <c r="F1991" s="57" t="s">
        <v>419</v>
      </c>
      <c r="G1991" s="32" t="s">
        <v>26</v>
      </c>
      <c r="H1991" s="45">
        <v>160830000</v>
      </c>
      <c r="I1991" s="45">
        <v>0</v>
      </c>
      <c r="J1991" s="45">
        <v>0</v>
      </c>
      <c r="K1991" s="103">
        <f t="shared" si="67"/>
        <v>160830000</v>
      </c>
      <c r="L1991" s="63"/>
    </row>
    <row r="1992" spans="1:12" ht="18" customHeight="1">
      <c r="A1992" s="11">
        <v>1986</v>
      </c>
      <c r="B1992" s="32" t="s">
        <v>147</v>
      </c>
      <c r="C1992" s="12" t="s">
        <v>156</v>
      </c>
      <c r="D1992" s="32">
        <v>12</v>
      </c>
      <c r="E1992" s="58" t="s">
        <v>4429</v>
      </c>
      <c r="F1992" s="57" t="s">
        <v>419</v>
      </c>
      <c r="G1992" s="32" t="s">
        <v>26</v>
      </c>
      <c r="H1992" s="45">
        <v>900515000</v>
      </c>
      <c r="I1992" s="45">
        <v>0</v>
      </c>
      <c r="J1992" s="45">
        <v>0</v>
      </c>
      <c r="K1992" s="103">
        <f t="shared" si="67"/>
        <v>900515000</v>
      </c>
      <c r="L1992" s="63"/>
    </row>
    <row r="1993" spans="1:12" ht="18" customHeight="1">
      <c r="A1993" s="11">
        <v>1987</v>
      </c>
      <c r="B1993" s="32" t="s">
        <v>147</v>
      </c>
      <c r="C1993" s="12" t="s">
        <v>156</v>
      </c>
      <c r="D1993" s="32">
        <v>12</v>
      </c>
      <c r="E1993" s="58" t="s">
        <v>4425</v>
      </c>
      <c r="F1993" s="57" t="s">
        <v>419</v>
      </c>
      <c r="G1993" s="32" t="s">
        <v>26</v>
      </c>
      <c r="H1993" s="45">
        <v>260000000</v>
      </c>
      <c r="I1993" s="45">
        <v>0</v>
      </c>
      <c r="J1993" s="45">
        <v>0</v>
      </c>
      <c r="K1993" s="103">
        <f t="shared" si="67"/>
        <v>260000000</v>
      </c>
      <c r="L1993" s="63"/>
    </row>
    <row r="1994" spans="1:12" ht="18" customHeight="1">
      <c r="A1994" s="11">
        <v>1988</v>
      </c>
      <c r="B1994" s="12" t="s">
        <v>147</v>
      </c>
      <c r="C1994" s="12" t="s">
        <v>63</v>
      </c>
      <c r="D1994" s="111">
        <v>12</v>
      </c>
      <c r="E1994" s="109" t="s">
        <v>4434</v>
      </c>
      <c r="F1994" s="111" t="s">
        <v>419</v>
      </c>
      <c r="G1994" s="111" t="s">
        <v>18</v>
      </c>
      <c r="H1994" s="103">
        <v>1079000000</v>
      </c>
      <c r="I1994" s="103"/>
      <c r="J1994" s="103"/>
      <c r="K1994" s="103">
        <f t="shared" si="67"/>
        <v>1079000000</v>
      </c>
      <c r="L1994" s="63"/>
    </row>
    <row r="1995" spans="1:12" ht="18" customHeight="1">
      <c r="A1995" s="11">
        <v>1989</v>
      </c>
      <c r="B1995" s="57" t="s">
        <v>147</v>
      </c>
      <c r="C1995" s="57" t="s">
        <v>63</v>
      </c>
      <c r="D1995" s="57">
        <v>12</v>
      </c>
      <c r="E1995" s="13" t="s">
        <v>4432</v>
      </c>
      <c r="F1995" s="57" t="s">
        <v>419</v>
      </c>
      <c r="G1995" s="57" t="s">
        <v>0</v>
      </c>
      <c r="H1995" s="219">
        <v>2624000000</v>
      </c>
      <c r="I1995" s="103"/>
      <c r="J1995" s="103"/>
      <c r="K1995" s="103">
        <f t="shared" si="67"/>
        <v>2624000000</v>
      </c>
      <c r="L1995" s="152"/>
    </row>
    <row r="1996" spans="1:12" ht="18" customHeight="1">
      <c r="A1996" s="11">
        <v>1990</v>
      </c>
      <c r="B1996" s="12" t="s">
        <v>147</v>
      </c>
      <c r="C1996" s="12" t="s">
        <v>63</v>
      </c>
      <c r="D1996" s="12">
        <v>12</v>
      </c>
      <c r="E1996" s="109" t="s">
        <v>4433</v>
      </c>
      <c r="F1996" s="111" t="s">
        <v>419</v>
      </c>
      <c r="G1996" s="111" t="s">
        <v>18</v>
      </c>
      <c r="H1996" s="103">
        <v>375000000</v>
      </c>
      <c r="I1996" s="103"/>
      <c r="J1996" s="103"/>
      <c r="K1996" s="103">
        <f t="shared" si="67"/>
        <v>375000000</v>
      </c>
      <c r="L1996" s="63"/>
    </row>
    <row r="1997" spans="1:12" ht="18" customHeight="1">
      <c r="A1997" s="11">
        <v>1991</v>
      </c>
      <c r="B1997" s="57" t="s">
        <v>147</v>
      </c>
      <c r="C1997" s="57" t="s">
        <v>63</v>
      </c>
      <c r="D1997" s="57">
        <v>12</v>
      </c>
      <c r="E1997" s="13" t="s">
        <v>4430</v>
      </c>
      <c r="F1997" s="57" t="s">
        <v>419</v>
      </c>
      <c r="G1997" s="57" t="s">
        <v>0</v>
      </c>
      <c r="H1997" s="103">
        <v>1619000000</v>
      </c>
      <c r="I1997" s="103"/>
      <c r="J1997" s="103"/>
      <c r="K1997" s="103">
        <f t="shared" si="67"/>
        <v>1619000000</v>
      </c>
      <c r="L1997" s="63"/>
    </row>
    <row r="1998" spans="1:12" ht="18" customHeight="1">
      <c r="A1998" s="11">
        <v>1992</v>
      </c>
      <c r="B1998" s="12" t="s">
        <v>201</v>
      </c>
      <c r="C1998" s="12" t="s">
        <v>84</v>
      </c>
      <c r="D1998" s="157">
        <v>12</v>
      </c>
      <c r="E1998" s="160" t="s">
        <v>4431</v>
      </c>
      <c r="F1998" s="57" t="s">
        <v>419</v>
      </c>
      <c r="G1998" s="157" t="s">
        <v>18</v>
      </c>
      <c r="H1998" s="162">
        <v>2200000000</v>
      </c>
      <c r="I1998" s="72"/>
      <c r="J1998" s="72"/>
      <c r="K1998" s="103">
        <f t="shared" si="67"/>
        <v>2200000000</v>
      </c>
      <c r="L1998" s="250"/>
    </row>
    <row r="1999" spans="1:12" ht="18" customHeight="1">
      <c r="A1999" s="11">
        <v>1993</v>
      </c>
      <c r="B1999" s="12" t="s">
        <v>147</v>
      </c>
      <c r="C1999" s="12" t="s">
        <v>148</v>
      </c>
      <c r="D1999" s="143">
        <v>12</v>
      </c>
      <c r="E1999" s="144" t="s">
        <v>4426</v>
      </c>
      <c r="F1999" s="12" t="s">
        <v>419</v>
      </c>
      <c r="G1999" s="143" t="s">
        <v>0</v>
      </c>
      <c r="H1999" s="145">
        <v>318996000</v>
      </c>
      <c r="I1999" s="44"/>
      <c r="J1999" s="44"/>
      <c r="K1999" s="103">
        <f t="shared" si="67"/>
        <v>318996000</v>
      </c>
      <c r="L1999" s="250"/>
    </row>
    <row r="2000" spans="1:12" ht="18" customHeight="1">
      <c r="A2000" s="11">
        <v>1994</v>
      </c>
      <c r="B2000" s="12" t="s">
        <v>147</v>
      </c>
      <c r="C2000" s="32" t="s">
        <v>66</v>
      </c>
      <c r="D2000" s="32">
        <v>12</v>
      </c>
      <c r="E2000" s="58" t="s">
        <v>4422</v>
      </c>
      <c r="F2000" s="32" t="s">
        <v>417</v>
      </c>
      <c r="G2000" s="32" t="s">
        <v>18</v>
      </c>
      <c r="H2000" s="45">
        <v>30000000</v>
      </c>
      <c r="I2000" s="45">
        <v>0</v>
      </c>
      <c r="J2000" s="45">
        <v>0</v>
      </c>
      <c r="K2000" s="103">
        <f t="shared" si="67"/>
        <v>30000000</v>
      </c>
      <c r="L2000" s="21"/>
    </row>
    <row r="2001" spans="1:12" ht="18.75" customHeight="1">
      <c r="A2001" s="11">
        <v>1995</v>
      </c>
      <c r="B2001" s="12" t="s">
        <v>147</v>
      </c>
      <c r="C2001" s="32" t="s">
        <v>66</v>
      </c>
      <c r="D2001" s="32">
        <v>12</v>
      </c>
      <c r="E2001" s="58" t="s">
        <v>4428</v>
      </c>
      <c r="F2001" s="32" t="s">
        <v>419</v>
      </c>
      <c r="G2001" s="32" t="s">
        <v>18</v>
      </c>
      <c r="H2001" s="45">
        <v>800000000</v>
      </c>
      <c r="I2001" s="45">
        <v>0</v>
      </c>
      <c r="J2001" s="45">
        <v>0</v>
      </c>
      <c r="K2001" s="103">
        <f t="shared" si="67"/>
        <v>800000000</v>
      </c>
      <c r="L2001" s="21"/>
    </row>
    <row r="2002" spans="1:12" ht="18.75" customHeight="1">
      <c r="A2002" s="11">
        <v>1996</v>
      </c>
      <c r="B2002" s="32" t="s">
        <v>4435</v>
      </c>
      <c r="C2002" s="32" t="s">
        <v>443</v>
      </c>
      <c r="D2002" s="32">
        <v>12</v>
      </c>
      <c r="E2002" s="33" t="s">
        <v>4536</v>
      </c>
      <c r="F2002" s="32" t="s">
        <v>149</v>
      </c>
      <c r="G2002" s="32" t="s">
        <v>26</v>
      </c>
      <c r="H2002" s="68">
        <v>70890000</v>
      </c>
      <c r="I2002" s="68"/>
      <c r="J2002" s="68"/>
      <c r="K2002" s="68">
        <f t="shared" si="67"/>
        <v>70890000</v>
      </c>
      <c r="L2002" s="29"/>
    </row>
    <row r="2003" spans="1:12" ht="18.75" customHeight="1">
      <c r="A2003" s="11">
        <v>1997</v>
      </c>
      <c r="B2003" s="32" t="s">
        <v>4435</v>
      </c>
      <c r="C2003" s="32" t="s">
        <v>4462</v>
      </c>
      <c r="D2003" s="32">
        <v>12</v>
      </c>
      <c r="E2003" s="33" t="s">
        <v>4535</v>
      </c>
      <c r="F2003" s="32" t="s">
        <v>417</v>
      </c>
      <c r="G2003" s="32" t="s">
        <v>0</v>
      </c>
      <c r="H2003" s="68">
        <v>55000000</v>
      </c>
      <c r="I2003" s="68"/>
      <c r="J2003" s="68"/>
      <c r="K2003" s="68">
        <f t="shared" si="67"/>
        <v>55000000</v>
      </c>
      <c r="L2003" s="32"/>
    </row>
    <row r="2004" spans="1:12">
      <c r="H2004" s="230"/>
    </row>
    <row r="2011" spans="1:12">
      <c r="H2011" s="232"/>
    </row>
    <row r="2015" spans="1:12">
      <c r="F2015" s="231"/>
      <c r="G2015" s="231"/>
    </row>
    <row r="2016" spans="1:12">
      <c r="F2016" s="231"/>
      <c r="G2016" s="231"/>
    </row>
    <row r="2017" spans="7:7">
      <c r="G2017" s="231"/>
    </row>
  </sheetData>
  <autoFilter ref="A6:L2003">
    <sortState ref="A7:L2003">
      <sortCondition ref="A6:A2003"/>
    </sortState>
  </autoFilter>
  <mergeCells count="1">
    <mergeCell ref="F2:I2"/>
  </mergeCells>
  <phoneticPr fontId="3" type="noConversion"/>
  <dataValidations disablePrompts="1" count="1">
    <dataValidation type="list" allowBlank="1" showInputMessage="1" showErrorMessage="1" sqref="H1707:H1708">
      <formula1>$S$1:$S$4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공사</vt:lpstr>
      <vt:lpstr>용역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KEPCO</dc:creator>
  <cp:lastModifiedBy>KEPCO</cp:lastModifiedBy>
  <dcterms:created xsi:type="dcterms:W3CDTF">2024-01-15T05:07:11Z</dcterms:created>
  <dcterms:modified xsi:type="dcterms:W3CDTF">2024-01-29T00:46:36Z</dcterms:modified>
</cp:coreProperties>
</file>